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0935" tabRatio="673" firstSheet="1" activeTab="1"/>
  </bookViews>
  <sheets>
    <sheet name="rei" sheetId="1" state="hidden" r:id="rId1"/>
    <sheet name="1K" sheetId="2" r:id="rId2"/>
    <sheet name="記入例" sheetId="3" r:id="rId3"/>
    <sheet name="発行の注意事項" sheetId="4" r:id="rId4"/>
    <sheet name="置換科目一覧表様式" sheetId="5" r:id="rId5"/>
    <sheet name=" 記入例" sheetId="6" r:id="rId6"/>
  </sheets>
  <definedNames>
    <definedName name="_xlfn.IFERROR" hidden="1">#NAME?</definedName>
    <definedName name="_xlfn.XOR" hidden="1">#NAME?</definedName>
    <definedName name="_xlnm.Print_Area" localSheetId="0">'rei'!$A$1:$M$82</definedName>
  </definedNames>
  <calcPr fullCalcOnLoad="1"/>
</workbook>
</file>

<file path=xl/sharedStrings.xml><?xml version="1.0" encoding="utf-8"?>
<sst xmlns="http://schemas.openxmlformats.org/spreadsheetml/2006/main" count="860" uniqueCount="314">
  <si>
    <t>小計</t>
  </si>
  <si>
    <t>修得単位</t>
  </si>
  <si>
    <t>学校・学部・学科名</t>
  </si>
  <si>
    <t>入学年月日</t>
  </si>
  <si>
    <t>卒業年月日</t>
  </si>
  <si>
    <t>生年月日</t>
  </si>
  <si>
    <t>要件７単位以上</t>
  </si>
  <si>
    <t>要件２単位以上</t>
  </si>
  <si>
    <t>要件４単位以上</t>
  </si>
  <si>
    <t>要件３単位以上</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</si>
  <si>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</si>
  <si>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</si>
  <si>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</si>
  <si>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</si>
  <si>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</si>
  <si>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</si>
  <si>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</si>
  <si>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</si>
  <si>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</si>
  <si>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</si>
  <si>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</si>
  <si>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</si>
  <si>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必要な実務経験年数　3年</t>
  </si>
  <si>
    <t>必要な実務経験年数　4年</t>
  </si>
  <si>
    <t>要件40単位以上</t>
  </si>
  <si>
    <t>要件30単位以上</t>
  </si>
  <si>
    <t>要件2単位以上</t>
  </si>
  <si>
    <t>①～⑨計</t>
  </si>
  <si>
    <t>要件50単位以上</t>
  </si>
  <si>
    <t>入学年(西暦)</t>
  </si>
  <si>
    <t>一級建築士試験</t>
  </si>
  <si>
    <t>　指定科目修得単位証明書・卒業証明書</t>
  </si>
  <si>
    <t>　上記のとおり、指定科目を修めて卒業したことを証明します。</t>
  </si>
  <si>
    <t>確認日</t>
  </si>
  <si>
    <t>①～⑩計</t>
  </si>
  <si>
    <t>指定科目一覧</t>
  </si>
  <si>
    <t>要件60～40単位以上</t>
  </si>
  <si>
    <t>要件60単位以上</t>
  </si>
  <si>
    <t>残す</t>
  </si>
  <si>
    <t>⑩</t>
  </si>
  <si>
    <t>⑨</t>
  </si>
  <si>
    <t>⑧</t>
  </si>
  <si>
    <t>⑦</t>
  </si>
  <si>
    <t>⑥</t>
  </si>
  <si>
    <t>⑤</t>
  </si>
  <si>
    <t>④</t>
  </si>
  <si>
    <t>③</t>
  </si>
  <si>
    <t>②</t>
  </si>
  <si>
    <t>①</t>
  </si>
  <si>
    <t>この様式は一級建築士試験の実務2年から実務4年の課程のみ使用できます。</t>
  </si>
  <si>
    <t>○</t>
  </si>
  <si>
    <t>○○○○○○○○○学校  建築科</t>
  </si>
  <si>
    <t>99999999999_999999</t>
  </si>
  <si>
    <t>1234-567-890</t>
  </si>
  <si>
    <t>建築　太郎（けんちく　たろう）　</t>
  </si>
  <si>
    <t>建築設計製図Ⅰ</t>
  </si>
  <si>
    <t>建築設計製図Ⅱ</t>
  </si>
  <si>
    <t>建築設計製図Ⅲ</t>
  </si>
  <si>
    <t>建築設計製図Ⅳ</t>
  </si>
  <si>
    <t>建築設計製図Ⅴ</t>
  </si>
  <si>
    <t>建築設計製図Ⅵ</t>
  </si>
  <si>
    <t>①</t>
  </si>
  <si>
    <t>①</t>
  </si>
  <si>
    <t>建築計画Ⅰ</t>
  </si>
  <si>
    <t>建築計画Ⅱ</t>
  </si>
  <si>
    <t>建築計画Ⅲ</t>
  </si>
  <si>
    <t>建築計画Ⅳ</t>
  </si>
  <si>
    <t>建築計画Ⅴ</t>
  </si>
  <si>
    <t>③</t>
  </si>
  <si>
    <t>建築環境工学Ⅰ</t>
  </si>
  <si>
    <t>建築環境工学Ⅱ</t>
  </si>
  <si>
    <t>建築環境工学Ⅲ</t>
  </si>
  <si>
    <t>建築環境工学Ⅳ</t>
  </si>
  <si>
    <t>建築環境工学Ⅴ</t>
  </si>
  <si>
    <t>④</t>
  </si>
  <si>
    <t>建築設備Ⅰ</t>
  </si>
  <si>
    <t>建築設備Ⅱ</t>
  </si>
  <si>
    <t>建築設備Ⅲ</t>
  </si>
  <si>
    <t>建築設備Ⅳ</t>
  </si>
  <si>
    <t>建築設備Ⅴ</t>
  </si>
  <si>
    <t>構造力学Ⅰ</t>
  </si>
  <si>
    <t>構造力学Ⅱ</t>
  </si>
  <si>
    <t>構造力学Ⅲ</t>
  </si>
  <si>
    <t>構造力学Ⅳ</t>
  </si>
  <si>
    <t>構造力学Ⅴ</t>
  </si>
  <si>
    <t>⑤</t>
  </si>
  <si>
    <t>建築一般構造Ⅰ</t>
  </si>
  <si>
    <t>建築一般構造Ⅱ</t>
  </si>
  <si>
    <t>建築一般構造Ⅲ</t>
  </si>
  <si>
    <t>建築一般構造Ⅳ</t>
  </si>
  <si>
    <t>建築一般構造Ⅴ</t>
  </si>
  <si>
    <t>⑥</t>
  </si>
  <si>
    <t>建築材料Ⅰ</t>
  </si>
  <si>
    <t>建築材料Ⅱ</t>
  </si>
  <si>
    <t>建築材料Ⅲ</t>
  </si>
  <si>
    <t>建築材料Ⅳ</t>
  </si>
  <si>
    <t>建築材料Ⅴ</t>
  </si>
  <si>
    <t>建築生産Ⅰ</t>
  </si>
  <si>
    <t>建築生産Ⅱ</t>
  </si>
  <si>
    <t>建築生産Ⅲ</t>
  </si>
  <si>
    <t>⑧</t>
  </si>
  <si>
    <t>建築法規Ⅰ</t>
  </si>
  <si>
    <t>建築法規Ⅱ</t>
  </si>
  <si>
    <t>⑩</t>
  </si>
  <si>
    <t>その他の科目Ⅰ</t>
  </si>
  <si>
    <t>その他の科目Ⅱ</t>
  </si>
  <si>
    <t>その他の科目Ⅲ</t>
  </si>
  <si>
    <t>置換 1</t>
  </si>
  <si>
    <t>置換 2</t>
  </si>
  <si>
    <t>平成○年○月○日</t>
  </si>
  <si>
    <t>○○○○○○○○○学校</t>
  </si>
  <si>
    <t>学長　○○○　　○○○</t>
  </si>
  <si>
    <t>指定科目修得単位証明書・卒業証明書（様式1－1）</t>
  </si>
  <si>
    <t>２０××</t>
  </si>
  <si>
    <t>平成○年○月○日</t>
  </si>
  <si>
    <t>平成○年○月○日</t>
  </si>
  <si>
    <t>試験時</t>
  </si>
  <si>
    <t>0年</t>
  </si>
  <si>
    <t>要件40単位以上</t>
  </si>
  <si>
    <t>登録時</t>
  </si>
  <si>
    <t>4年</t>
  </si>
  <si>
    <t>2年</t>
  </si>
  <si>
    <t>3年</t>
  </si>
  <si>
    <t>要件50単位以上</t>
  </si>
  <si>
    <t>残す</t>
  </si>
  <si>
    <t>　以下のとおり、指定科目を修めて卒業したことを証明します。</t>
  </si>
  <si>
    <t>認証コード</t>
  </si>
  <si>
    <t>置換科目一覧表</t>
  </si>
  <si>
    <t>入学年（西暦）</t>
  </si>
  <si>
    <t>番号</t>
  </si>
  <si>
    <t>分類</t>
  </si>
  <si>
    <t>実際に修得した科目</t>
  </si>
  <si>
    <t>学校課程名</t>
  </si>
  <si>
    <t>対象入学年</t>
  </si>
  <si>
    <t>単位数</t>
  </si>
  <si>
    <t>置換の理由</t>
  </si>
  <si>
    <t>　１．転入のため</t>
  </si>
  <si>
    <t>　２．留年のため</t>
  </si>
  <si>
    <t>　３．その他の理由（　　　　　　　　　　　　　　　　　　　　　　　　　　　　　　　　　　　　　）</t>
  </si>
  <si>
    <t>○○○○○学校　○○○○○学科</t>
  </si>
  <si>
    <t>建築　太郎（けんちく　たろう）　　</t>
  </si>
  <si>
    <t>令和○年○月○日</t>
  </si>
  <si>
    <t>0000-00-0</t>
  </si>
  <si>
    <t>○○○○○○学校　建築科</t>
  </si>
  <si>
    <t>建築製図（木造建築物）</t>
  </si>
  <si>
    <t>建築構造力学</t>
  </si>
  <si>
    <t>「指定科目修得単位証明書・卒業証明書」</t>
  </si>
  <si>
    <t>発行に当たっての注意事項</t>
  </si>
  <si>
    <t>(1)原則として、卒業日に単位要件を満たす者へ発行する。</t>
  </si>
  <si>
    <t xml:space="preserve">　　 </t>
  </si>
  <si>
    <t>(2)証明書モデル様式の関数が設定してあるセル部分の修正等は行わないようにする。</t>
  </si>
  <si>
    <t>(3)発行窓口で本人へ記載事項、修得状況等を確認させる。　</t>
  </si>
  <si>
    <t>要件40単位以上</t>
  </si>
  <si>
    <t>20**</t>
  </si>
  <si>
    <t>令和●年●月●日</t>
  </si>
  <si>
    <t>建築設計製図１</t>
  </si>
  <si>
    <t>1.5</t>
  </si>
  <si>
    <t>建築設計製図２</t>
  </si>
  <si>
    <t>2</t>
  </si>
  <si>
    <t>建築設計製図３</t>
  </si>
  <si>
    <t>1</t>
  </si>
  <si>
    <t>建築設計製図４</t>
  </si>
  <si>
    <t>建築計画１</t>
  </si>
  <si>
    <t>3</t>
  </si>
  <si>
    <t>建築計画2</t>
  </si>
  <si>
    <t>建築計画３</t>
  </si>
  <si>
    <t>日本建築史</t>
  </si>
  <si>
    <t>西洋建築史</t>
  </si>
  <si>
    <t>近代建築史</t>
  </si>
  <si>
    <t>4</t>
  </si>
  <si>
    <t>環境工学概論</t>
  </si>
  <si>
    <t>建築熱環境</t>
  </si>
  <si>
    <t>建築空気環境・水環境</t>
  </si>
  <si>
    <t>建築音環境</t>
  </si>
  <si>
    <t>建築光環境・視環境</t>
  </si>
  <si>
    <t>建築設備１</t>
  </si>
  <si>
    <t>建築設備２</t>
  </si>
  <si>
    <t>建築設備３</t>
  </si>
  <si>
    <t>建築構造１</t>
  </si>
  <si>
    <t>建築構造２</t>
  </si>
  <si>
    <t>建築構造３</t>
  </si>
  <si>
    <t>荷重外力論１</t>
  </si>
  <si>
    <t>荷重外力論２</t>
  </si>
  <si>
    <t>建築塑性学</t>
  </si>
  <si>
    <t>建築構法概論</t>
  </si>
  <si>
    <t>建築構造計画概論</t>
  </si>
  <si>
    <t>建築構法特論</t>
  </si>
  <si>
    <t>鉄骨構造</t>
  </si>
  <si>
    <t>鉄筋コンクリート構造</t>
  </si>
  <si>
    <t>建築構造演習</t>
  </si>
  <si>
    <t>鉄骨構造演習</t>
  </si>
  <si>
    <t>鉄筋コンクリート構造演習</t>
  </si>
  <si>
    <t>建築材料１</t>
  </si>
  <si>
    <t>建築材料２</t>
  </si>
  <si>
    <t>建築施工</t>
  </si>
  <si>
    <t>建築積算</t>
  </si>
  <si>
    <t>建築生産マネジメント</t>
  </si>
  <si>
    <t>建築総合演習</t>
  </si>
  <si>
    <t>敷地測量</t>
  </si>
  <si>
    <t>建築防災工学</t>
  </si>
  <si>
    <t>改修計画</t>
  </si>
  <si>
    <t>****-***-***</t>
  </si>
  <si>
    <t>平成○年○月○日</t>
  </si>
  <si>
    <t>①</t>
  </si>
  <si>
    <t>○○○○○○学校　建築科</t>
  </si>
  <si>
    <t>氏名　（しめい）</t>
  </si>
  <si>
    <t>必要な実務経験年数（一級建築士試験）</t>
  </si>
  <si>
    <t>必要な実務経験年数（二級・木造建築士試験）</t>
  </si>
  <si>
    <t>建築士試験</t>
  </si>
  <si>
    <t>要件20単位以上</t>
  </si>
  <si>
    <t>要件40単位以上</t>
  </si>
  <si>
    <t>要件30単位以上</t>
  </si>
  <si>
    <t>要件20単位以上</t>
  </si>
  <si>
    <t>1年</t>
  </si>
  <si>
    <t>せい</t>
  </si>
  <si>
    <t>めい</t>
  </si>
  <si>
    <t>入学年月日</t>
  </si>
  <si>
    <t>確認（一級）</t>
  </si>
  <si>
    <t>確認（二木）</t>
  </si>
  <si>
    <t>建築　太郎</t>
  </si>
  <si>
    <t>けんちく</t>
  </si>
  <si>
    <t xml:space="preserve">●●学校 ●●学部 ●●科 </t>
  </si>
  <si>
    <t>平成●年●月●日</t>
  </si>
  <si>
    <t>たろう</t>
  </si>
  <si>
    <t>令和●年●月●日</t>
  </si>
  <si>
    <t xml:space="preserve">●●学校 </t>
  </si>
  <si>
    <t>学校長　●●●●　●●●●</t>
  </si>
  <si>
    <t>①</t>
  </si>
  <si>
    <t>②</t>
  </si>
  <si>
    <t>建築法規</t>
  </si>
  <si>
    <t>③</t>
  </si>
  <si>
    <t>③</t>
  </si>
  <si>
    <t>④</t>
  </si>
  <si>
    <t>⑤</t>
  </si>
  <si>
    <t>⑥</t>
  </si>
  <si>
    <t>⑦</t>
  </si>
  <si>
    <t>⑧</t>
  </si>
  <si>
    <t>⑩</t>
  </si>
  <si>
    <t>置換１</t>
  </si>
  <si>
    <t>置換２</t>
  </si>
  <si>
    <t>　　 ※単位要件を満たさない者へは発行しない。</t>
  </si>
  <si>
    <t>○</t>
  </si>
  <si>
    <t>****-**-*</t>
  </si>
  <si>
    <t>建築士試験</t>
  </si>
  <si>
    <t>建築士試験</t>
  </si>
  <si>
    <t>　３．その他の理由（　　　　　　　　　　　　　　　　　　　　　　　　　　　　　）</t>
  </si>
  <si>
    <t xml:space="preserve">東京工業大学 環境・社会理工学院 建築学系 </t>
  </si>
  <si>
    <t>1311-052-510</t>
  </si>
  <si>
    <t>1699-20-0</t>
  </si>
  <si>
    <t>①</t>
  </si>
  <si>
    <t>建築設計製図第一</t>
  </si>
  <si>
    <t>2</t>
  </si>
  <si>
    <t>建築設計製図第二</t>
  </si>
  <si>
    <t>建築設計製図第三</t>
  </si>
  <si>
    <t>3</t>
  </si>
  <si>
    <t>建築設計製図第四</t>
  </si>
  <si>
    <t>②</t>
  </si>
  <si>
    <t>近代建築史</t>
  </si>
  <si>
    <t>西洋建築史</t>
  </si>
  <si>
    <t>造形演習</t>
  </si>
  <si>
    <t>建築意匠</t>
  </si>
  <si>
    <t>建築史実習</t>
  </si>
  <si>
    <t>1</t>
  </si>
  <si>
    <t>日本建築史</t>
  </si>
  <si>
    <t>建築計画基礎</t>
  </si>
  <si>
    <t>建築計画第一</t>
  </si>
  <si>
    <t>建築計画演習</t>
  </si>
  <si>
    <t>建築計画第二</t>
  </si>
  <si>
    <t>③</t>
  </si>
  <si>
    <t>建築環境設備学（環境工学）</t>
  </si>
  <si>
    <t>2</t>
  </si>
  <si>
    <t>建築環境設備学（応用）</t>
  </si>
  <si>
    <t>3</t>
  </si>
  <si>
    <t>建築環境計測</t>
  </si>
  <si>
    <t>④</t>
  </si>
  <si>
    <t>建築環境設備学（建築設備）</t>
  </si>
  <si>
    <t>建築電気設備</t>
  </si>
  <si>
    <t>1</t>
  </si>
  <si>
    <t>建築設備の制御</t>
  </si>
  <si>
    <t>⑤</t>
  </si>
  <si>
    <t>材料力学概論Ａ</t>
  </si>
  <si>
    <t>材料力学概論Ｂ</t>
  </si>
  <si>
    <t>建築構造力学第一</t>
  </si>
  <si>
    <t>建築構造力学第二</t>
  </si>
  <si>
    <t>建築構造力学第三</t>
  </si>
  <si>
    <t>地盤工学</t>
  </si>
  <si>
    <t>⑥</t>
  </si>
  <si>
    <t>建築一般構造</t>
  </si>
  <si>
    <t>建築構造設計第一</t>
  </si>
  <si>
    <t>建築構造設計第二</t>
  </si>
  <si>
    <t>建築構造設計第三</t>
  </si>
  <si>
    <t>⑦</t>
  </si>
  <si>
    <t>建築構造材料構法</t>
  </si>
  <si>
    <t>2</t>
  </si>
  <si>
    <t>建築仕上材料構法</t>
  </si>
  <si>
    <t>3</t>
  </si>
  <si>
    <t>⑧</t>
  </si>
  <si>
    <t>建築生産</t>
  </si>
  <si>
    <t>建築経済</t>
  </si>
  <si>
    <t>⑨</t>
  </si>
  <si>
    <t>建築法規</t>
  </si>
  <si>
    <t>⑩</t>
  </si>
  <si>
    <t>図学・図形デザイン第一</t>
  </si>
  <si>
    <t>図学・図形デザイン第二</t>
  </si>
  <si>
    <t>図学製図</t>
  </si>
  <si>
    <t>建築学実験第一</t>
  </si>
  <si>
    <t>建築学実験第二</t>
  </si>
  <si>
    <t>建築数理</t>
  </si>
  <si>
    <t>国土・都市計画論</t>
  </si>
  <si>
    <t>建築環境</t>
  </si>
  <si>
    <t>2018</t>
  </si>
  <si>
    <t>令和　　年　　月　　日</t>
  </si>
  <si>
    <t>東京工業大学 環境・社会理工学院 建築学系</t>
  </si>
  <si>
    <t>系主任　　　　　　　　　　　　　　　　　　印</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</si>
</sst>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 numFmtId="180" formatCode="[&lt;=999]000;[&lt;=9999]000\-00;000\-0000"/>
    <numFmt numFmtId="181" formatCode="[$-411]ge\.m\.d;@"/>
    <numFmt numFmtId="182" formatCode="&quot;Yes&quot;;&quot;Yes&quot;;&quot;No&quot;"/>
    <numFmt numFmtId="183" formatCode="&quot;True&quot;;&quot;True&quot;;&quot;False&quot;"/>
    <numFmt numFmtId="184" formatCode="&quot;On&quot;;&quot;On&quot;;&quot;Off&quot;"/>
    <numFmt numFmtId="185" formatCode="[$€-2]\ #,##0.00_);[Red]\([$€-2]\ #,##0.00\)"/>
  </numFmts>
  <fonts count="7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10"/>
      <name val="ＭＳ Ｐゴシック"/>
      <family val="3"/>
    </font>
    <font>
      <b/>
      <sz val="9"/>
      <color indexed="10"/>
      <name val="ＭＳ Ｐゴシック"/>
      <family val="3"/>
    </font>
    <font>
      <sz val="11"/>
      <name val="ＭＳ Ｐ明朝"/>
      <family val="1"/>
    </font>
    <font>
      <b/>
      <sz val="12"/>
      <name val="ＭＳ Ｐ明朝"/>
      <family val="1"/>
    </font>
    <font>
      <b/>
      <sz val="10"/>
      <name val="ＭＳ Ｐ明朝"/>
      <family val="1"/>
    </font>
    <font>
      <sz val="14"/>
      <name val="ＭＳ Ｐ明朝"/>
      <family val="1"/>
    </font>
    <font>
      <b/>
      <sz val="14"/>
      <name val="ＭＳ Ｐ明朝"/>
      <family val="1"/>
    </font>
    <font>
      <b/>
      <sz val="11"/>
      <name val="ＭＳ Ｐ明朝"/>
      <family val="1"/>
    </font>
    <font>
      <b/>
      <i/>
      <sz val="12"/>
      <name val="ＭＳ Ｐ明朝"/>
      <family val="1"/>
    </font>
    <font>
      <b/>
      <sz val="8"/>
      <name val="ＭＳ Ｐゴシック"/>
      <family val="3"/>
    </font>
    <font>
      <b/>
      <sz val="8"/>
      <color indexed="10"/>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明朝"/>
      <family val="1"/>
    </font>
    <font>
      <b/>
      <sz val="11"/>
      <color indexed="10"/>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10"/>
      <color indexed="8"/>
      <name val="ＭＳ Ｐゴシック"/>
      <family val="3"/>
    </font>
    <font>
      <sz val="20"/>
      <color indexed="10"/>
      <name val="HGP行書体"/>
      <family val="4"/>
    </font>
    <font>
      <b/>
      <sz val="7"/>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0"/>
      <name val="ＭＳ Ｐ明朝"/>
      <family val="1"/>
    </font>
    <font>
      <sz val="12"/>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color indexed="63"/>
      </right>
      <top style="hair"/>
      <bottom>
        <color indexed="63"/>
      </bottom>
    </border>
    <border>
      <left>
        <color indexed="63"/>
      </left>
      <right>
        <color indexed="63"/>
      </right>
      <top style="hair"/>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style="thin"/>
      <top style="hair"/>
      <bottom>
        <color indexed="63"/>
      </bottom>
    </border>
    <border>
      <left>
        <color indexed="63"/>
      </left>
      <right>
        <color indexed="63"/>
      </right>
      <top>
        <color indexed="63"/>
      </top>
      <bottom style="thin"/>
    </border>
    <border>
      <left style="thin"/>
      <right style="dotted"/>
      <top style="thin"/>
      <bottom style="thin"/>
    </border>
    <border>
      <left style="dotted"/>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503">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top"/>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1" fillId="0" borderId="0" xfId="0" applyNumberFormat="1" applyFont="1" applyFill="1" applyBorder="1" applyAlignment="1">
      <alignment horizontal="left" vertical="center"/>
    </xf>
    <xf numFmtId="57" fontId="11" fillId="0" borderId="0" xfId="0" applyNumberFormat="1" applyFont="1" applyFill="1" applyBorder="1" applyAlignment="1">
      <alignment horizontal="left" vertical="center"/>
    </xf>
    <xf numFmtId="0" fontId="3" fillId="0" borderId="17" xfId="0" applyFont="1" applyFill="1" applyBorder="1" applyAlignment="1">
      <alignment horizontal="center" vertical="center"/>
    </xf>
    <xf numFmtId="0" fontId="14" fillId="0" borderId="13" xfId="0" applyFont="1" applyFill="1" applyBorder="1" applyAlignment="1">
      <alignment vertical="center"/>
    </xf>
    <xf numFmtId="178" fontId="3" fillId="0" borderId="17" xfId="0" applyNumberFormat="1" applyFont="1" applyFill="1" applyBorder="1" applyAlignment="1">
      <alignment horizontal="center" vertical="center"/>
    </xf>
    <xf numFmtId="0" fontId="4" fillId="0" borderId="0" xfId="0" applyFont="1" applyFill="1" applyAlignment="1">
      <alignment vertical="center"/>
    </xf>
    <xf numFmtId="0" fontId="13" fillId="0" borderId="0" xfId="0" applyFont="1" applyFill="1" applyBorder="1" applyAlignment="1">
      <alignment vertical="center" wrapText="1"/>
    </xf>
    <xf numFmtId="179" fontId="12" fillId="33" borderId="17" xfId="0" applyNumberFormat="1"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9" fillId="0" borderId="18" xfId="0" applyFont="1" applyFill="1" applyBorder="1" applyAlignment="1">
      <alignment horizontal="center" vertical="center"/>
    </xf>
    <xf numFmtId="0" fontId="10" fillId="0" borderId="18" xfId="0" applyFont="1" applyFill="1" applyBorder="1" applyAlignment="1">
      <alignment horizontal="center" vertical="center"/>
    </xf>
    <xf numFmtId="0" fontId="4"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2" fillId="0" borderId="0" xfId="0" applyNumberFormat="1" applyFont="1" applyFill="1" applyBorder="1" applyAlignment="1">
      <alignment vertical="center"/>
    </xf>
    <xf numFmtId="58" fontId="15" fillId="0" borderId="0" xfId="0" applyNumberFormat="1" applyFont="1" applyFill="1" applyBorder="1" applyAlignment="1">
      <alignment horizontal="left" vertical="center"/>
    </xf>
    <xf numFmtId="0" fontId="9" fillId="34" borderId="12" xfId="0" applyFont="1" applyFill="1" applyBorder="1" applyAlignment="1">
      <alignment horizontal="center" vertical="center"/>
    </xf>
    <xf numFmtId="0" fontId="9" fillId="34" borderId="13"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0" xfId="0" applyFont="1" applyFill="1" applyBorder="1" applyAlignment="1">
      <alignment horizontal="center" vertical="center"/>
    </xf>
    <xf numFmtId="0" fontId="10" fillId="34" borderId="16" xfId="0" applyFont="1" applyFill="1" applyBorder="1" applyAlignment="1">
      <alignment horizontal="center" vertical="center"/>
    </xf>
    <xf numFmtId="0" fontId="10" fillId="34" borderId="10" xfId="0" applyFont="1" applyFill="1" applyBorder="1" applyAlignment="1">
      <alignment horizontal="center" vertical="center"/>
    </xf>
    <xf numFmtId="0" fontId="2" fillId="0" borderId="0" xfId="0" applyFont="1" applyFill="1" applyAlignment="1">
      <alignment vertical="center"/>
    </xf>
    <xf numFmtId="0" fontId="11" fillId="0" borderId="0" xfId="0" applyFont="1" applyFill="1" applyAlignment="1">
      <alignment horizontal="center" vertical="top"/>
    </xf>
    <xf numFmtId="0" fontId="3" fillId="0" borderId="24" xfId="0" applyFont="1" applyFill="1" applyBorder="1" applyAlignment="1">
      <alignment horizontal="left" vertical="center"/>
    </xf>
    <xf numFmtId="58" fontId="3" fillId="0" borderId="17"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14" xfId="0" applyFont="1" applyBorder="1" applyAlignment="1">
      <alignment horizontal="center" vertical="center"/>
    </xf>
    <xf numFmtId="0" fontId="3" fillId="0" borderId="25" xfId="0" applyFont="1" applyFill="1" applyBorder="1" applyAlignment="1">
      <alignment vertical="center"/>
    </xf>
    <xf numFmtId="0" fontId="4" fillId="0" borderId="17" xfId="0" applyFont="1" applyFill="1" applyBorder="1" applyAlignment="1">
      <alignment horizontal="center" vertical="center"/>
    </xf>
    <xf numFmtId="0" fontId="4" fillId="0" borderId="17" xfId="0" applyFont="1" applyBorder="1" applyAlignment="1">
      <alignment horizontal="center" vertical="center"/>
    </xf>
    <xf numFmtId="0" fontId="4" fillId="0" borderId="26" xfId="0" applyFont="1" applyFill="1" applyBorder="1" applyAlignment="1">
      <alignment vertical="center"/>
    </xf>
    <xf numFmtId="179" fontId="16" fillId="0" borderId="0" xfId="0" applyNumberFormat="1" applyFont="1" applyFill="1" applyBorder="1" applyAlignment="1">
      <alignment horizontal="center" vertical="center"/>
    </xf>
    <xf numFmtId="0" fontId="3" fillId="0" borderId="22" xfId="0" applyFont="1" applyFill="1" applyBorder="1" applyAlignment="1">
      <alignment horizontal="left" vertical="center"/>
    </xf>
    <xf numFmtId="179" fontId="12" fillId="34" borderId="24" xfId="0" applyNumberFormat="1" applyFont="1" applyFill="1" applyBorder="1" applyAlignment="1">
      <alignment vertical="center"/>
    </xf>
    <xf numFmtId="179" fontId="12" fillId="34" borderId="17" xfId="0" applyNumberFormat="1" applyFont="1" applyFill="1" applyBorder="1" applyAlignment="1">
      <alignment vertical="center"/>
    </xf>
    <xf numFmtId="0" fontId="3" fillId="34" borderId="17" xfId="0" applyFont="1" applyFill="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22"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3" xfId="0" applyFont="1" applyFill="1" applyBorder="1" applyAlignment="1">
      <alignment vertical="center"/>
    </xf>
    <xf numFmtId="0" fontId="3" fillId="0" borderId="27"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8"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4" xfId="0" applyFont="1" applyFill="1" applyBorder="1" applyAlignment="1">
      <alignment horizontal="center" vertical="center"/>
    </xf>
    <xf numFmtId="0" fontId="3" fillId="0" borderId="14" xfId="0" applyFont="1" applyFill="1" applyBorder="1" applyAlignment="1">
      <alignment horizontal="right" vertical="center"/>
    </xf>
    <xf numFmtId="0" fontId="3" fillId="0" borderId="22" xfId="0" applyFont="1" applyBorder="1" applyAlignment="1">
      <alignment horizontal="left" vertical="center"/>
    </xf>
    <xf numFmtId="0" fontId="2" fillId="0" borderId="25" xfId="0" applyFont="1" applyBorder="1" applyAlignment="1">
      <alignment horizontal="center" vertical="center"/>
    </xf>
    <xf numFmtId="0" fontId="3" fillId="0" borderId="12" xfId="0" applyFont="1" applyBorder="1" applyAlignment="1">
      <alignment horizontal="center" vertical="center"/>
    </xf>
    <xf numFmtId="0" fontId="2" fillId="0" borderId="30" xfId="0" applyFont="1" applyBorder="1" applyAlignment="1">
      <alignment horizontal="center" vertical="center"/>
    </xf>
    <xf numFmtId="0" fontId="3" fillId="0" borderId="30" xfId="0" applyFont="1" applyFill="1" applyBorder="1" applyAlignment="1">
      <alignment horizontal="center" vertical="center"/>
    </xf>
    <xf numFmtId="0" fontId="3" fillId="0" borderId="30" xfId="0" applyFont="1" applyFill="1" applyBorder="1" applyAlignment="1">
      <alignment horizontal="right" vertical="center"/>
    </xf>
    <xf numFmtId="0" fontId="5" fillId="0" borderId="0" xfId="0" applyFont="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11" fillId="34" borderId="25"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3" xfId="0" applyFont="1" applyBorder="1" applyAlignment="1">
      <alignment vertical="center"/>
    </xf>
    <xf numFmtId="0" fontId="5" fillId="0" borderId="20" xfId="0" applyFont="1" applyBorder="1" applyAlignment="1">
      <alignment vertical="center"/>
    </xf>
    <xf numFmtId="0" fontId="11" fillId="34" borderId="27" xfId="0"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24" xfId="0" applyFont="1" applyBorder="1" applyAlignment="1">
      <alignment vertical="center"/>
    </xf>
    <xf numFmtId="0" fontId="11" fillId="34" borderId="29" xfId="0" applyFont="1" applyFill="1" applyBorder="1" applyAlignment="1">
      <alignment horizontal="center" vertical="center"/>
    </xf>
    <xf numFmtId="0" fontId="5" fillId="0" borderId="11" xfId="0" applyFont="1" applyBorder="1" applyAlignment="1">
      <alignment vertical="center"/>
    </xf>
    <xf numFmtId="0" fontId="4" fillId="0" borderId="0" xfId="0" applyFont="1" applyFill="1" applyBorder="1" applyAlignment="1">
      <alignment horizontal="center" vertical="center"/>
    </xf>
    <xf numFmtId="0" fontId="4" fillId="0" borderId="33" xfId="0" applyFont="1" applyFill="1" applyBorder="1" applyAlignment="1">
      <alignment vertical="center"/>
    </xf>
    <xf numFmtId="0" fontId="17" fillId="0" borderId="10" xfId="0" applyFont="1" applyFill="1" applyBorder="1" applyAlignment="1">
      <alignment vertical="center"/>
    </xf>
    <xf numFmtId="0" fontId="17" fillId="0" borderId="0" xfId="0" applyFont="1" applyFill="1" applyBorder="1" applyAlignment="1">
      <alignment vertical="center"/>
    </xf>
    <xf numFmtId="0" fontId="17"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26" xfId="0" applyFont="1" applyBorder="1" applyAlignment="1">
      <alignment vertical="center"/>
    </xf>
    <xf numFmtId="0" fontId="4" fillId="0" borderId="17" xfId="0" applyFont="1" applyBorder="1" applyAlignment="1">
      <alignment vertical="center"/>
    </xf>
    <xf numFmtId="0" fontId="3" fillId="0" borderId="16" xfId="0" applyFont="1" applyFill="1" applyBorder="1" applyAlignment="1">
      <alignment vertical="center"/>
    </xf>
    <xf numFmtId="0" fontId="3" fillId="0" borderId="26" xfId="0" applyFont="1" applyFill="1" applyBorder="1" applyAlignment="1">
      <alignment vertical="center"/>
    </xf>
    <xf numFmtId="0" fontId="3" fillId="0" borderId="17" xfId="0" applyFont="1" applyFill="1" applyBorder="1" applyAlignment="1">
      <alignment vertical="center"/>
    </xf>
    <xf numFmtId="178" fontId="3" fillId="0" borderId="10" xfId="0" applyNumberFormat="1" applyFont="1" applyFill="1" applyBorder="1" applyAlignment="1">
      <alignment horizontal="center" vertical="center"/>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vertical="center"/>
    </xf>
    <xf numFmtId="0" fontId="3" fillId="0" borderId="10"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179" fontId="3" fillId="0" borderId="1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19" fillId="0" borderId="12" xfId="0" applyFont="1" applyFill="1" applyBorder="1" applyAlignment="1">
      <alignment horizontal="center" vertical="center"/>
    </xf>
    <xf numFmtId="0" fontId="19" fillId="0" borderId="12" xfId="0" applyFont="1" applyFill="1" applyBorder="1" applyAlignment="1">
      <alignment vertical="center"/>
    </xf>
    <xf numFmtId="0" fontId="19" fillId="0" borderId="19" xfId="0" applyFont="1" applyFill="1" applyBorder="1" applyAlignment="1">
      <alignment horizontal="right" vertical="center"/>
    </xf>
    <xf numFmtId="0" fontId="18" fillId="0" borderId="12" xfId="0" applyFont="1" applyBorder="1" applyAlignment="1">
      <alignment horizontal="center" vertical="center"/>
    </xf>
    <xf numFmtId="0" fontId="19" fillId="0" borderId="13" xfId="0" applyFont="1" applyFill="1" applyBorder="1" applyAlignment="1">
      <alignment horizontal="center" vertical="center"/>
    </xf>
    <xf numFmtId="0" fontId="19" fillId="0" borderId="13" xfId="0" applyFont="1" applyFill="1" applyBorder="1" applyAlignment="1">
      <alignment vertical="center"/>
    </xf>
    <xf numFmtId="0" fontId="19" fillId="0" borderId="20" xfId="0" applyFont="1" applyFill="1" applyBorder="1" applyAlignment="1">
      <alignment horizontal="right" vertical="center"/>
    </xf>
    <xf numFmtId="0" fontId="18" fillId="0" borderId="13" xfId="0" applyFont="1" applyBorder="1" applyAlignment="1">
      <alignment horizontal="center" vertical="center"/>
    </xf>
    <xf numFmtId="0" fontId="2" fillId="0" borderId="13" xfId="0" applyFont="1" applyBorder="1" applyAlignment="1">
      <alignment vertical="center"/>
    </xf>
    <xf numFmtId="0" fontId="3" fillId="0" borderId="13" xfId="0" applyFont="1" applyFill="1" applyBorder="1" applyAlignment="1">
      <alignment vertical="center"/>
    </xf>
    <xf numFmtId="0" fontId="3" fillId="0" borderId="35" xfId="0" applyFont="1" applyFill="1" applyBorder="1" applyAlignment="1">
      <alignment vertical="center"/>
    </xf>
    <xf numFmtId="0" fontId="3" fillId="0" borderId="18"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horizontal="right" vertical="center"/>
    </xf>
    <xf numFmtId="0" fontId="3" fillId="0" borderId="32" xfId="0" applyFont="1" applyFill="1" applyBorder="1" applyAlignment="1">
      <alignment vertical="center"/>
    </xf>
    <xf numFmtId="0" fontId="2" fillId="0" borderId="30" xfId="0" applyFont="1" applyBorder="1" applyAlignment="1">
      <alignment vertical="center"/>
    </xf>
    <xf numFmtId="0" fontId="3" fillId="0" borderId="30" xfId="0" applyFont="1" applyFill="1" applyBorder="1" applyAlignment="1">
      <alignment vertical="center"/>
    </xf>
    <xf numFmtId="0" fontId="3" fillId="0" borderId="24"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horizontal="left" vertical="center"/>
    </xf>
    <xf numFmtId="0" fontId="17" fillId="0" borderId="36" xfId="0" applyFont="1" applyFill="1" applyBorder="1" applyAlignment="1">
      <alignment vertical="center"/>
    </xf>
    <xf numFmtId="0" fontId="17" fillId="0" borderId="37" xfId="0" applyFont="1" applyFill="1" applyBorder="1" applyAlignment="1">
      <alignment vertical="center"/>
    </xf>
    <xf numFmtId="57" fontId="9" fillId="0" borderId="38" xfId="0" applyNumberFormat="1" applyFont="1" applyFill="1" applyBorder="1" applyAlignment="1">
      <alignment horizontal="left" vertical="center"/>
    </xf>
    <xf numFmtId="0" fontId="15" fillId="0" borderId="0" xfId="0" applyFont="1" applyFill="1" applyAlignment="1">
      <alignment vertical="center"/>
    </xf>
    <xf numFmtId="0" fontId="17" fillId="0" borderId="39" xfId="0" applyFont="1" applyFill="1" applyBorder="1" applyAlignment="1">
      <alignment vertical="center"/>
    </xf>
    <xf numFmtId="57" fontId="9" fillId="0" borderId="40" xfId="0" applyNumberFormat="1" applyFont="1" applyFill="1" applyBorder="1" applyAlignment="1">
      <alignment horizontal="left" vertical="center"/>
    </xf>
    <xf numFmtId="0" fontId="17" fillId="0" borderId="41" xfId="0" applyFont="1" applyFill="1" applyBorder="1" applyAlignment="1">
      <alignment vertical="center"/>
    </xf>
    <xf numFmtId="0" fontId="17" fillId="0" borderId="42" xfId="0" applyFont="1" applyFill="1" applyBorder="1" applyAlignment="1">
      <alignment vertical="center"/>
    </xf>
    <xf numFmtId="57" fontId="9" fillId="0" borderId="43" xfId="0" applyNumberFormat="1" applyFont="1" applyFill="1" applyBorder="1" applyAlignment="1">
      <alignment horizontal="left" vertical="center"/>
    </xf>
    <xf numFmtId="0" fontId="4" fillId="0" borderId="20" xfId="0" applyFont="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4" fillId="0" borderId="21" xfId="0" applyFont="1" applyBorder="1" applyAlignment="1">
      <alignment vertical="center"/>
    </xf>
    <xf numFmtId="0" fontId="4" fillId="0" borderId="0" xfId="0" applyFont="1" applyFill="1" applyAlignment="1">
      <alignment vertical="center"/>
    </xf>
    <xf numFmtId="0" fontId="17" fillId="0" borderId="16" xfId="0" applyFont="1" applyFill="1" applyBorder="1" applyAlignment="1">
      <alignment vertical="center"/>
    </xf>
    <xf numFmtId="0" fontId="17" fillId="0" borderId="17" xfId="0" applyFont="1" applyFill="1" applyBorder="1" applyAlignment="1">
      <alignment vertical="center"/>
    </xf>
    <xf numFmtId="0" fontId="4" fillId="0" borderId="10" xfId="0" applyFont="1" applyFill="1" applyBorder="1" applyAlignment="1">
      <alignment horizontal="center" vertical="center" wrapText="1"/>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4" fillId="0" borderId="14"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179" fontId="12" fillId="0" borderId="0" xfId="0" applyNumberFormat="1" applyFont="1" applyFill="1" applyBorder="1" applyAlignment="1" applyProtection="1">
      <alignment vertical="center"/>
      <protection/>
    </xf>
    <xf numFmtId="0" fontId="77"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12" fillId="0" borderId="22" xfId="0" applyFont="1" applyFill="1" applyBorder="1" applyAlignment="1">
      <alignment horizontal="lef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12" fillId="0" borderId="0" xfId="0" applyFont="1" applyFill="1" applyAlignment="1">
      <alignment vertical="center"/>
    </xf>
    <xf numFmtId="0" fontId="21" fillId="0" borderId="0" xfId="0" applyFont="1" applyFill="1" applyAlignment="1">
      <alignment horizontal="center" vertical="top"/>
    </xf>
    <xf numFmtId="58" fontId="12" fillId="0" borderId="0" xfId="0" applyNumberFormat="1" applyFont="1" applyFill="1" applyBorder="1" applyAlignment="1" applyProtection="1">
      <alignment horizontal="left" vertical="center"/>
      <protection/>
    </xf>
    <xf numFmtId="0" fontId="17" fillId="0" borderId="0" xfId="0" applyFont="1" applyFill="1" applyAlignment="1" applyProtection="1">
      <alignment vertical="center"/>
      <protection/>
    </xf>
    <xf numFmtId="0" fontId="2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35" xfId="0" applyFont="1" applyFill="1" applyBorder="1" applyAlignment="1" applyProtection="1">
      <alignment vertical="center"/>
      <protection/>
    </xf>
    <xf numFmtId="0" fontId="2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21" fillId="0" borderId="46" xfId="0" applyFont="1" applyFill="1" applyBorder="1" applyAlignment="1" applyProtection="1">
      <alignment horizontal="center" vertical="center"/>
      <protection/>
    </xf>
    <xf numFmtId="0" fontId="5" fillId="0" borderId="46"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21" fillId="0" borderId="47" xfId="0" applyFont="1" applyFill="1" applyBorder="1" applyAlignment="1" applyProtection="1">
      <alignment horizontal="center" vertical="center"/>
      <protection/>
    </xf>
    <xf numFmtId="0" fontId="5" fillId="0" borderId="47" xfId="0" applyFont="1" applyFill="1" applyBorder="1" applyAlignment="1" applyProtection="1">
      <alignment vertical="center"/>
      <protection/>
    </xf>
    <xf numFmtId="0" fontId="21" fillId="0" borderId="48" xfId="0" applyFont="1" applyFill="1" applyBorder="1" applyAlignment="1" applyProtection="1">
      <alignment horizontal="center" vertical="center"/>
      <protection/>
    </xf>
    <xf numFmtId="0" fontId="5" fillId="0" borderId="48"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25" fillId="0" borderId="0" xfId="0"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0" xfId="0" applyFont="1" applyFill="1" applyAlignment="1" applyProtection="1">
      <alignment vertical="center"/>
      <protection/>
    </xf>
    <xf numFmtId="58" fontId="21" fillId="0" borderId="0" xfId="0" applyNumberFormat="1" applyFont="1" applyFill="1" applyBorder="1" applyAlignment="1" applyProtection="1">
      <alignment horizontal="left" vertical="center"/>
      <protection/>
    </xf>
    <xf numFmtId="0" fontId="24" fillId="0" borderId="46" xfId="0" applyFont="1" applyFill="1" applyBorder="1" applyAlignment="1" applyProtection="1">
      <alignment horizontal="center" vertical="center"/>
      <protection/>
    </xf>
    <xf numFmtId="0" fontId="24" fillId="0" borderId="47" xfId="0" applyFont="1" applyFill="1" applyBorder="1" applyAlignment="1" applyProtection="1">
      <alignment horizontal="center" vertical="center"/>
      <protection/>
    </xf>
    <xf numFmtId="0" fontId="24" fillId="0" borderId="48"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locked="0"/>
    </xf>
    <xf numFmtId="0" fontId="26" fillId="0" borderId="0" xfId="0" applyFont="1" applyFill="1" applyBorder="1" applyAlignment="1" applyProtection="1">
      <alignment vertical="center" wrapText="1"/>
      <protection locked="0"/>
    </xf>
    <xf numFmtId="58" fontId="26" fillId="0" borderId="0" xfId="0" applyNumberFormat="1" applyFont="1" applyFill="1" applyBorder="1" applyAlignment="1" applyProtection="1">
      <alignment horizontal="left" vertical="center"/>
      <protection locked="0"/>
    </xf>
    <xf numFmtId="58" fontId="12" fillId="0" borderId="0" xfId="0" applyNumberFormat="1" applyFont="1" applyFill="1" applyBorder="1" applyAlignment="1">
      <alignment horizontal="left" vertical="center"/>
    </xf>
    <xf numFmtId="58" fontId="17" fillId="0" borderId="0" xfId="0" applyNumberFormat="1" applyFont="1" applyFill="1" applyBorder="1" applyAlignment="1">
      <alignment horizontal="left" vertical="center"/>
    </xf>
    <xf numFmtId="0" fontId="4" fillId="0" borderId="22"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2" xfId="0" applyFont="1" applyFill="1" applyBorder="1" applyAlignment="1" applyProtection="1">
      <alignment horizontal="right" vertical="center"/>
      <protection locked="0"/>
    </xf>
    <xf numFmtId="0" fontId="25"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pplyProtection="1">
      <alignment horizontal="right" vertical="center"/>
      <protection locked="0"/>
    </xf>
    <xf numFmtId="0" fontId="25" fillId="0" borderId="13"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8" xfId="0"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17" fillId="0" borderId="0" xfId="0" applyFont="1" applyFill="1" applyAlignment="1">
      <alignment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6" xfId="0" applyFont="1" applyFill="1" applyBorder="1" applyAlignment="1">
      <alignment vertical="center"/>
    </xf>
    <xf numFmtId="0" fontId="22" fillId="0" borderId="17" xfId="0" applyFont="1" applyFill="1" applyBorder="1" applyAlignment="1">
      <alignment horizontal="center" vertical="center"/>
    </xf>
    <xf numFmtId="0" fontId="22" fillId="0" borderId="10" xfId="0" applyFont="1" applyFill="1" applyBorder="1" applyAlignment="1" applyProtection="1">
      <alignment horizontal="right" vertical="center"/>
      <protection locked="0"/>
    </xf>
    <xf numFmtId="0" fontId="22" fillId="0" borderId="16" xfId="0" applyFont="1" applyFill="1" applyBorder="1" applyAlignment="1">
      <alignment horizontal="center" vertical="center"/>
    </xf>
    <xf numFmtId="0" fontId="17" fillId="0" borderId="10" xfId="0" applyFont="1" applyFill="1" applyBorder="1" applyAlignment="1" applyProtection="1">
      <alignment vertical="center"/>
      <protection locked="0"/>
    </xf>
    <xf numFmtId="0" fontId="25" fillId="0" borderId="14" xfId="0" applyFont="1" applyFill="1" applyBorder="1" applyAlignment="1">
      <alignment horizontal="center" vertical="center"/>
    </xf>
    <xf numFmtId="0" fontId="4" fillId="0" borderId="44" xfId="0" applyFont="1" applyFill="1" applyBorder="1" applyAlignment="1">
      <alignment horizontal="center" vertical="center"/>
    </xf>
    <xf numFmtId="0" fontId="22" fillId="0" borderId="10" xfId="0" applyFont="1" applyFill="1" applyBorder="1" applyAlignment="1" applyProtection="1">
      <alignment horizontal="right" vertical="center"/>
      <protection/>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12" fillId="0" borderId="17" xfId="0" applyFont="1" applyFill="1" applyBorder="1" applyAlignment="1">
      <alignment horizontal="center" vertical="center"/>
    </xf>
    <xf numFmtId="0" fontId="25"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12" fillId="0" borderId="25" xfId="0" applyFont="1" applyFill="1" applyBorder="1" applyAlignment="1">
      <alignment vertical="center"/>
    </xf>
    <xf numFmtId="0" fontId="12" fillId="0" borderId="49" xfId="0" applyFont="1" applyFill="1" applyBorder="1" applyAlignment="1">
      <alignment vertical="center"/>
    </xf>
    <xf numFmtId="0" fontId="22" fillId="0" borderId="10" xfId="0" applyFont="1" applyFill="1" applyBorder="1" applyAlignment="1">
      <alignment horizontal="center" vertical="center"/>
    </xf>
    <xf numFmtId="0" fontId="17" fillId="0" borderId="50" xfId="0" applyFont="1" applyFill="1" applyBorder="1" applyAlignment="1">
      <alignment horizontal="center" vertical="center"/>
    </xf>
    <xf numFmtId="0" fontId="22" fillId="0" borderId="15"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3" xfId="0" applyFont="1" applyFill="1" applyBorder="1" applyAlignment="1">
      <alignment horizontal="right" vertical="center"/>
    </xf>
    <xf numFmtId="0" fontId="25" fillId="0" borderId="33"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0" xfId="0" applyFont="1" applyFill="1" applyBorder="1" applyAlignment="1">
      <alignment horizontal="center" vertical="center" shrinkToFit="1"/>
    </xf>
    <xf numFmtId="0" fontId="25" fillId="0" borderId="0" xfId="0" applyFont="1" applyFill="1" applyBorder="1" applyAlignment="1" applyProtection="1">
      <alignment vertical="center"/>
      <protection locked="0"/>
    </xf>
    <xf numFmtId="0" fontId="17" fillId="0" borderId="10" xfId="0" applyFont="1" applyFill="1" applyBorder="1" applyAlignment="1">
      <alignment vertical="center" shrinkToFit="1"/>
    </xf>
    <xf numFmtId="0" fontId="12" fillId="0" borderId="10" xfId="0" applyFont="1" applyFill="1" applyBorder="1" applyAlignment="1" applyProtection="1">
      <alignment vertical="center" shrinkToFit="1"/>
      <protection locked="0"/>
    </xf>
    <xf numFmtId="0" fontId="12" fillId="0" borderId="51" xfId="0" applyFont="1" applyFill="1" applyBorder="1" applyAlignment="1" applyProtection="1">
      <alignment vertical="center" shrinkToFit="1"/>
      <protection locked="0"/>
    </xf>
    <xf numFmtId="0" fontId="12" fillId="0" borderId="52" xfId="0" applyFont="1" applyFill="1" applyBorder="1" applyAlignment="1" applyProtection="1">
      <alignment vertical="center" shrinkToFit="1"/>
      <protection locked="0"/>
    </xf>
    <xf numFmtId="0" fontId="12" fillId="0" borderId="24" xfId="0" applyFont="1" applyFill="1" applyBorder="1" applyAlignment="1">
      <alignment horizontal="left" vertical="center" shrinkToFit="1"/>
    </xf>
    <xf numFmtId="0" fontId="17" fillId="0" borderId="11" xfId="0" applyFont="1" applyFill="1" applyBorder="1" applyAlignment="1">
      <alignment vertical="center" shrinkToFit="1"/>
    </xf>
    <xf numFmtId="58" fontId="12" fillId="0" borderId="24" xfId="0" applyNumberFormat="1" applyFont="1" applyFill="1" applyBorder="1" applyAlignment="1" applyProtection="1">
      <alignment vertical="center" shrinkToFit="1"/>
      <protection locked="0"/>
    </xf>
    <xf numFmtId="58" fontId="12" fillId="0" borderId="17" xfId="0" applyNumberFormat="1" applyFont="1" applyFill="1" applyBorder="1" applyAlignment="1">
      <alignment horizontal="left" vertical="center" shrinkToFit="1"/>
    </xf>
    <xf numFmtId="0" fontId="17" fillId="0" borderId="0" xfId="0" applyFont="1" applyFill="1" applyBorder="1" applyAlignment="1" applyProtection="1">
      <alignment vertical="center" shrinkToFit="1"/>
      <protection/>
    </xf>
    <xf numFmtId="0" fontId="17" fillId="0" borderId="0" xfId="0" applyFont="1" applyFill="1" applyAlignment="1" applyProtection="1">
      <alignment vertical="center" shrinkToFit="1"/>
      <protection/>
    </xf>
    <xf numFmtId="0" fontId="5" fillId="0" borderId="10" xfId="0" applyFont="1" applyFill="1" applyBorder="1" applyAlignment="1" applyProtection="1">
      <alignment horizontal="left" vertical="center" shrinkToFit="1"/>
      <protection/>
    </xf>
    <xf numFmtId="0" fontId="21" fillId="0" borderId="46" xfId="0" applyFont="1" applyFill="1" applyBorder="1" applyAlignment="1" applyProtection="1">
      <alignment horizontal="center" vertical="center" shrinkToFit="1"/>
      <protection/>
    </xf>
    <xf numFmtId="0" fontId="5" fillId="0" borderId="46" xfId="0" applyFont="1" applyFill="1" applyBorder="1" applyAlignment="1" applyProtection="1">
      <alignment vertical="center" shrinkToFit="1"/>
      <protection/>
    </xf>
    <xf numFmtId="0" fontId="21" fillId="0" borderId="47" xfId="0" applyFont="1" applyFill="1" applyBorder="1" applyAlignment="1" applyProtection="1">
      <alignment horizontal="center" vertical="center" shrinkToFit="1"/>
      <protection/>
    </xf>
    <xf numFmtId="0" fontId="5" fillId="0" borderId="47" xfId="0" applyFont="1" applyFill="1" applyBorder="1" applyAlignment="1" applyProtection="1">
      <alignment vertical="center" shrinkToFit="1"/>
      <protection/>
    </xf>
    <xf numFmtId="0" fontId="21" fillId="0" borderId="48" xfId="0" applyFont="1" applyFill="1" applyBorder="1" applyAlignment="1" applyProtection="1">
      <alignment horizontal="center" vertical="center" shrinkToFit="1"/>
      <protection/>
    </xf>
    <xf numFmtId="0" fontId="5" fillId="0" borderId="48" xfId="0" applyFont="1" applyFill="1" applyBorder="1" applyAlignment="1" applyProtection="1">
      <alignment vertical="center" shrinkToFit="1"/>
      <protection/>
    </xf>
    <xf numFmtId="0" fontId="23" fillId="0" borderId="0" xfId="0" applyFont="1" applyFill="1" applyAlignment="1" applyProtection="1">
      <alignment vertical="center" shrinkToFit="1"/>
      <protection/>
    </xf>
    <xf numFmtId="0" fontId="25"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21" fillId="0" borderId="10" xfId="0" applyFont="1" applyFill="1" applyBorder="1" applyAlignment="1" applyProtection="1">
      <alignment horizontal="center" vertical="center" shrinkToFit="1"/>
      <protection/>
    </xf>
    <xf numFmtId="0" fontId="6" fillId="0" borderId="0" xfId="0" applyFont="1" applyAlignment="1">
      <alignment vertical="center" shrinkToFit="1"/>
    </xf>
    <xf numFmtId="0" fontId="5" fillId="0" borderId="0" xfId="0" applyFont="1" applyAlignment="1">
      <alignment horizontal="center" vertical="center" shrinkToFit="1"/>
    </xf>
    <xf numFmtId="0" fontId="2" fillId="0" borderId="0" xfId="0" applyFont="1" applyAlignment="1">
      <alignment vertical="center" shrinkToFit="1"/>
    </xf>
    <xf numFmtId="0" fontId="4" fillId="0" borderId="0" xfId="0" applyFont="1" applyAlignment="1">
      <alignment vertical="center" shrinkToFit="1"/>
    </xf>
    <xf numFmtId="0" fontId="4" fillId="0" borderId="10" xfId="0" applyFont="1" applyFill="1" applyBorder="1" applyAlignment="1">
      <alignment vertical="center" shrinkToFit="1"/>
    </xf>
    <xf numFmtId="178" fontId="3" fillId="0" borderId="10" xfId="0" applyNumberFormat="1" applyFont="1" applyFill="1" applyBorder="1" applyAlignment="1">
      <alignment horizontal="center" vertical="center" shrinkToFit="1"/>
    </xf>
    <xf numFmtId="0" fontId="4" fillId="0" borderId="11" xfId="0" applyFont="1" applyFill="1" applyBorder="1" applyAlignment="1">
      <alignment vertical="center" shrinkToFit="1"/>
    </xf>
    <xf numFmtId="179" fontId="3" fillId="0" borderId="16"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179" fontId="3" fillId="0" borderId="10" xfId="0" applyNumberFormat="1" applyFont="1" applyFill="1" applyBorder="1" applyAlignment="1">
      <alignment horizontal="center" vertical="center" shrinkToFit="1"/>
    </xf>
    <xf numFmtId="0" fontId="6" fillId="0" borderId="0" xfId="0" applyFont="1" applyFill="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58" fontId="15" fillId="0" borderId="0" xfId="0" applyNumberFormat="1" applyFont="1" applyFill="1" applyBorder="1" applyAlignment="1">
      <alignment horizontal="lef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9" xfId="0" applyFont="1" applyBorder="1" applyAlignment="1">
      <alignment vertical="center" shrinkToFit="1"/>
    </xf>
    <xf numFmtId="0" fontId="19" fillId="0" borderId="12" xfId="0" applyFont="1" applyFill="1" applyBorder="1" applyAlignment="1">
      <alignment horizontal="center" vertical="center" shrinkToFit="1"/>
    </xf>
    <xf numFmtId="0" fontId="28" fillId="0" borderId="12" xfId="0" applyFont="1" applyFill="1" applyBorder="1" applyAlignment="1">
      <alignment vertical="center" shrinkToFit="1"/>
    </xf>
    <xf numFmtId="0" fontId="19" fillId="0" borderId="19" xfId="0" applyFont="1" applyFill="1" applyBorder="1" applyAlignment="1">
      <alignment horizontal="right" vertical="center" shrinkToFit="1"/>
    </xf>
    <xf numFmtId="0" fontId="18"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20" xfId="0" applyFont="1" applyBorder="1" applyAlignment="1">
      <alignment vertical="center" shrinkToFit="1"/>
    </xf>
    <xf numFmtId="0" fontId="19" fillId="0" borderId="13" xfId="0" applyFont="1" applyFill="1" applyBorder="1" applyAlignment="1">
      <alignment horizontal="center" vertical="center" shrinkToFit="1"/>
    </xf>
    <xf numFmtId="0" fontId="19" fillId="0" borderId="13" xfId="0" applyFont="1" applyFill="1" applyBorder="1" applyAlignment="1">
      <alignment vertical="center" shrinkToFit="1"/>
    </xf>
    <xf numFmtId="0" fontId="19" fillId="0" borderId="20" xfId="0" applyFont="1" applyFill="1" applyBorder="1" applyAlignment="1">
      <alignment horizontal="right" vertical="center" shrinkToFit="1"/>
    </xf>
    <xf numFmtId="0" fontId="18" fillId="0" borderId="13" xfId="0" applyFont="1" applyBorder="1" applyAlignment="1">
      <alignment horizontal="center" vertical="center" shrinkToFit="1"/>
    </xf>
    <xf numFmtId="0" fontId="2" fillId="0" borderId="13" xfId="0" applyFont="1" applyBorder="1" applyAlignment="1">
      <alignment vertical="center" shrinkToFit="1"/>
    </xf>
    <xf numFmtId="0" fontId="3" fillId="0" borderId="23" xfId="0" applyFont="1" applyFill="1" applyBorder="1" applyAlignment="1">
      <alignment vertical="center" shrinkToFit="1"/>
    </xf>
    <xf numFmtId="0" fontId="3" fillId="0" borderId="2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shrinkToFit="1"/>
    </xf>
    <xf numFmtId="0" fontId="3" fillId="0" borderId="35" xfId="0" applyFont="1" applyFill="1" applyBorder="1" applyAlignment="1">
      <alignment vertical="center" shrinkToFit="1"/>
    </xf>
    <xf numFmtId="0" fontId="3" fillId="0" borderId="44" xfId="0" applyFont="1" applyFill="1" applyBorder="1" applyAlignment="1">
      <alignment vertical="center" shrinkToFit="1"/>
    </xf>
    <xf numFmtId="0" fontId="3" fillId="0" borderId="45" xfId="0" applyFont="1" applyFill="1" applyBorder="1" applyAlignment="1">
      <alignment vertical="center" shrinkToFit="1"/>
    </xf>
    <xf numFmtId="0" fontId="3" fillId="0" borderId="18" xfId="0" applyFont="1" applyFill="1" applyBorder="1" applyAlignment="1">
      <alignment vertical="center" shrinkToFit="1"/>
    </xf>
    <xf numFmtId="0" fontId="3" fillId="0" borderId="14" xfId="0" applyFont="1" applyFill="1" applyBorder="1" applyAlignment="1">
      <alignment vertical="center" shrinkToFit="1"/>
    </xf>
    <xf numFmtId="0" fontId="2" fillId="0" borderId="18" xfId="0" applyFont="1" applyBorder="1" applyAlignment="1">
      <alignment horizontal="center" vertical="center" shrinkToFit="1"/>
    </xf>
    <xf numFmtId="0" fontId="9" fillId="0" borderId="0" xfId="0" applyFont="1" applyAlignment="1">
      <alignment vertical="center"/>
    </xf>
    <xf numFmtId="58" fontId="3" fillId="0" borderId="0" xfId="0" applyNumberFormat="1" applyFont="1" applyAlignment="1">
      <alignment vertical="center"/>
    </xf>
    <xf numFmtId="0" fontId="9" fillId="0" borderId="12" xfId="0" applyFont="1" applyFill="1" applyBorder="1" applyAlignment="1" applyProtection="1">
      <alignment horizontal="right" vertical="center"/>
      <protection locked="0"/>
    </xf>
    <xf numFmtId="0" fontId="9" fillId="0" borderId="13" xfId="0" applyFont="1" applyFill="1" applyBorder="1" applyAlignment="1" applyProtection="1">
      <alignment horizontal="right" vertical="center"/>
      <protection locked="0"/>
    </xf>
    <xf numFmtId="0" fontId="9" fillId="0" borderId="18" xfId="0" applyFont="1" applyFill="1" applyBorder="1" applyAlignment="1" applyProtection="1">
      <alignment horizontal="right" vertical="center"/>
      <protection locked="0"/>
    </xf>
    <xf numFmtId="0" fontId="4" fillId="0" borderId="10" xfId="0" applyFont="1" applyFill="1" applyBorder="1" applyAlignment="1" applyProtection="1">
      <alignment vertical="center" shrinkToFit="1"/>
      <protection locked="0"/>
    </xf>
    <xf numFmtId="0" fontId="4" fillId="0" borderId="51" xfId="0" applyFont="1" applyFill="1" applyBorder="1" applyAlignment="1" applyProtection="1">
      <alignment vertical="center" shrinkToFit="1"/>
      <protection locked="0"/>
    </xf>
    <xf numFmtId="0" fontId="4" fillId="0" borderId="52" xfId="0" applyFont="1" applyFill="1" applyBorder="1" applyAlignment="1" applyProtection="1">
      <alignment vertical="center" shrinkToFit="1"/>
      <protection locked="0"/>
    </xf>
    <xf numFmtId="58" fontId="4" fillId="0" borderId="24" xfId="0" applyNumberFormat="1" applyFont="1" applyFill="1" applyBorder="1" applyAlignment="1" applyProtection="1">
      <alignment vertical="center" shrinkToFit="1"/>
      <protection locked="0"/>
    </xf>
    <xf numFmtId="0" fontId="1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58" fontId="13" fillId="0" borderId="0" xfId="0" applyNumberFormat="1" applyFont="1" applyFill="1" applyBorder="1" applyAlignment="1">
      <alignment horizontal="left" vertical="center"/>
    </xf>
    <xf numFmtId="0" fontId="4" fillId="0" borderId="16"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7" fillId="0" borderId="16" xfId="0" applyFont="1" applyFill="1" applyBorder="1" applyAlignment="1">
      <alignment horizontal="left" vertical="center"/>
    </xf>
    <xf numFmtId="0" fontId="7" fillId="0" borderId="26" xfId="0" applyFont="1" applyFill="1" applyBorder="1" applyAlignment="1">
      <alignment horizontal="left" vertical="center"/>
    </xf>
    <xf numFmtId="0" fontId="7" fillId="0" borderId="17"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17" xfId="0" applyFont="1" applyFill="1" applyBorder="1" applyAlignment="1">
      <alignment horizontal="left" vertical="center"/>
    </xf>
    <xf numFmtId="58" fontId="3" fillId="34" borderId="16" xfId="0" applyNumberFormat="1" applyFont="1" applyFill="1" applyBorder="1" applyAlignment="1">
      <alignment horizontal="left" vertical="center"/>
    </xf>
    <xf numFmtId="58" fontId="3" fillId="34" borderId="26" xfId="0" applyNumberFormat="1" applyFont="1" applyFill="1" applyBorder="1" applyAlignment="1">
      <alignment horizontal="left" vertical="center"/>
    </xf>
    <xf numFmtId="58" fontId="3" fillId="34" borderId="17" xfId="0" applyNumberFormat="1" applyFont="1" applyFill="1" applyBorder="1" applyAlignment="1">
      <alignment horizontal="left" vertical="center"/>
    </xf>
    <xf numFmtId="0" fontId="4" fillId="0" borderId="16" xfId="0" applyFont="1" applyBorder="1" applyAlignment="1">
      <alignment horizontal="center" vertical="center"/>
    </xf>
    <xf numFmtId="0" fontId="4" fillId="0" borderId="26" xfId="0" applyFont="1" applyBorder="1" applyAlignment="1">
      <alignment horizontal="center" vertical="center"/>
    </xf>
    <xf numFmtId="0" fontId="4" fillId="0" borderId="17" xfId="0" applyFont="1" applyBorder="1" applyAlignment="1">
      <alignment horizontal="center" vertical="center"/>
    </xf>
    <xf numFmtId="0" fontId="0" fillId="0" borderId="26" xfId="0" applyBorder="1" applyAlignment="1">
      <alignment vertical="center"/>
    </xf>
    <xf numFmtId="0" fontId="0" fillId="0" borderId="17" xfId="0" applyBorder="1" applyAlignment="1">
      <alignment vertical="center"/>
    </xf>
    <xf numFmtId="0" fontId="17" fillId="0" borderId="16"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7" xfId="0" applyFont="1" applyFill="1" applyBorder="1" applyAlignment="1">
      <alignment horizontal="center" vertical="center"/>
    </xf>
    <xf numFmtId="0" fontId="12" fillId="0" borderId="23" xfId="0" applyFont="1" applyFill="1" applyBorder="1" applyAlignment="1">
      <alignment horizontal="left" vertical="center"/>
    </xf>
    <xf numFmtId="0" fontId="12" fillId="0" borderId="27" xfId="0" applyFont="1" applyFill="1" applyBorder="1" applyAlignment="1">
      <alignment horizontal="left" vertical="center"/>
    </xf>
    <xf numFmtId="58" fontId="5" fillId="0" borderId="0" xfId="0" applyNumberFormat="1" applyFont="1" applyFill="1" applyBorder="1" applyAlignment="1" applyProtection="1">
      <alignment horizontal="left" vertical="center"/>
      <protection locked="0"/>
    </xf>
    <xf numFmtId="0" fontId="5" fillId="0" borderId="53" xfId="0" applyFont="1" applyFill="1" applyBorder="1" applyAlignment="1" applyProtection="1">
      <alignment horizontal="center" vertical="center" shrinkToFit="1"/>
      <protection/>
    </xf>
    <xf numFmtId="0" fontId="5" fillId="0" borderId="54" xfId="0" applyFont="1" applyFill="1" applyBorder="1" applyAlignment="1" applyProtection="1">
      <alignment horizontal="center" vertical="center" shrinkToFit="1"/>
      <protection/>
    </xf>
    <xf numFmtId="0" fontId="78" fillId="0" borderId="16" xfId="0" applyFont="1" applyFill="1" applyBorder="1" applyAlignment="1" applyProtection="1">
      <alignment horizontal="center" vertical="center" shrinkToFit="1"/>
      <protection/>
    </xf>
    <xf numFmtId="0" fontId="78" fillId="0" borderId="17" xfId="0" applyFont="1" applyFill="1" applyBorder="1" applyAlignment="1" applyProtection="1">
      <alignment horizontal="center" vertical="center" shrinkToFit="1"/>
      <protection/>
    </xf>
    <xf numFmtId="0" fontId="5" fillId="0" borderId="55" xfId="0" applyFont="1" applyFill="1" applyBorder="1" applyAlignment="1" applyProtection="1">
      <alignment horizontal="center" vertical="center" shrinkToFit="1"/>
      <protection/>
    </xf>
    <xf numFmtId="0" fontId="5" fillId="0" borderId="56" xfId="0" applyFont="1" applyFill="1" applyBorder="1" applyAlignment="1" applyProtection="1">
      <alignment horizontal="center" vertical="center" shrinkToFit="1"/>
      <protection/>
    </xf>
    <xf numFmtId="0" fontId="5" fillId="0" borderId="57" xfId="0" applyFont="1" applyFill="1" applyBorder="1" applyAlignment="1" applyProtection="1">
      <alignment horizontal="center" vertical="center" shrinkToFit="1"/>
      <protection/>
    </xf>
    <xf numFmtId="0" fontId="5" fillId="0" borderId="58" xfId="0" applyFont="1" applyFill="1" applyBorder="1" applyAlignment="1" applyProtection="1">
      <alignment horizontal="center" vertical="center" shrinkToFit="1"/>
      <protection/>
    </xf>
    <xf numFmtId="0" fontId="12" fillId="0" borderId="22" xfId="0" applyFont="1" applyFill="1" applyBorder="1" applyAlignment="1">
      <alignment horizontal="left" vertical="center"/>
    </xf>
    <xf numFmtId="0" fontId="12" fillId="0" borderId="25" xfId="0" applyFont="1" applyFill="1" applyBorder="1" applyAlignment="1">
      <alignment horizontal="left" vertical="center"/>
    </xf>
    <xf numFmtId="178" fontId="21" fillId="0" borderId="26" xfId="0" applyNumberFormat="1" applyFont="1" applyFill="1" applyBorder="1" applyAlignment="1">
      <alignment horizontal="center" vertical="center" shrinkToFit="1"/>
    </xf>
    <xf numFmtId="178" fontId="21" fillId="0" borderId="17" xfId="0" applyNumberFormat="1"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17" xfId="0" applyFont="1" applyFill="1" applyBorder="1" applyAlignment="1">
      <alignment horizontal="center" vertical="center" shrinkToFit="1"/>
    </xf>
    <xf numFmtId="0" fontId="21" fillId="0" borderId="26" xfId="0" applyNumberFormat="1" applyFont="1" applyFill="1" applyBorder="1" applyAlignment="1">
      <alignment horizontal="center" vertical="center" shrinkToFit="1"/>
    </xf>
    <xf numFmtId="0" fontId="21" fillId="0" borderId="17" xfId="0" applyNumberFormat="1" applyFont="1" applyFill="1" applyBorder="1" applyAlignment="1">
      <alignment horizontal="center" vertical="center" shrinkToFit="1"/>
    </xf>
    <xf numFmtId="179" fontId="4" fillId="0" borderId="16" xfId="0" applyNumberFormat="1" applyFont="1" applyFill="1" applyBorder="1" applyAlignment="1" applyProtection="1">
      <alignment horizontal="left" vertical="center" shrinkToFit="1"/>
      <protection locked="0"/>
    </xf>
    <xf numFmtId="179" fontId="4" fillId="0" borderId="26" xfId="0" applyNumberFormat="1" applyFont="1" applyFill="1" applyBorder="1" applyAlignment="1" applyProtection="1">
      <alignment horizontal="left" vertical="center" shrinkToFit="1"/>
      <protection locked="0"/>
    </xf>
    <xf numFmtId="179" fontId="4" fillId="0" borderId="17" xfId="0" applyNumberFormat="1" applyFont="1" applyFill="1" applyBorder="1" applyAlignment="1" applyProtection="1">
      <alignment horizontal="left" vertical="center" shrinkToFit="1"/>
      <protection locked="0"/>
    </xf>
    <xf numFmtId="0" fontId="22" fillId="0" borderId="50" xfId="0" applyFont="1" applyFill="1" applyBorder="1" applyAlignment="1" applyProtection="1">
      <alignment horizontal="left" vertical="center" shrinkToFit="1"/>
      <protection/>
    </xf>
    <xf numFmtId="0" fontId="5" fillId="0" borderId="0" xfId="0" applyFont="1" applyFill="1" applyBorder="1" applyAlignment="1" applyProtection="1">
      <alignment horizontal="left" vertical="center" shrinkToFit="1"/>
      <protection/>
    </xf>
    <xf numFmtId="58" fontId="17" fillId="0" borderId="50" xfId="0" applyNumberFormat="1" applyFont="1" applyFill="1" applyBorder="1" applyAlignment="1">
      <alignment horizontal="left" vertical="center"/>
    </xf>
    <xf numFmtId="0" fontId="23" fillId="0" borderId="16" xfId="0" applyFont="1" applyFill="1" applyBorder="1" applyAlignment="1" applyProtection="1">
      <alignment horizontal="center" vertical="center" shrinkToFit="1"/>
      <protection/>
    </xf>
    <xf numFmtId="0" fontId="23" fillId="0" borderId="26" xfId="0" applyFont="1" applyFill="1" applyBorder="1" applyAlignment="1" applyProtection="1">
      <alignment horizontal="center" vertical="center" shrinkToFit="1"/>
      <protection/>
    </xf>
    <xf numFmtId="0" fontId="23" fillId="0" borderId="17" xfId="0" applyFont="1" applyFill="1" applyBorder="1" applyAlignment="1" applyProtection="1">
      <alignment horizontal="center" vertical="center" shrinkToFit="1"/>
      <protection/>
    </xf>
    <xf numFmtId="179" fontId="4" fillId="0" borderId="10" xfId="0" applyNumberFormat="1" applyFont="1" applyFill="1" applyBorder="1" applyAlignment="1" applyProtection="1">
      <alignment horizontal="center" vertical="center" shrinkToFit="1"/>
      <protection/>
    </xf>
    <xf numFmtId="0" fontId="21" fillId="0" borderId="0" xfId="0" applyFont="1" applyFill="1" applyAlignment="1">
      <alignment horizontal="center"/>
    </xf>
    <xf numFmtId="0" fontId="21" fillId="0" borderId="0" xfId="0" applyFont="1" applyFill="1" applyAlignment="1">
      <alignment horizontal="center" vertical="center"/>
    </xf>
    <xf numFmtId="0" fontId="17" fillId="0" borderId="16" xfId="0" applyFont="1" applyFill="1" applyBorder="1" applyAlignment="1">
      <alignment horizontal="center" vertical="center" shrinkToFit="1"/>
    </xf>
    <xf numFmtId="0" fontId="17" fillId="0" borderId="17"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6" xfId="0" applyFont="1" applyFill="1" applyBorder="1" applyAlignment="1">
      <alignment horizontal="left" vertical="center" wrapText="1" shrinkToFit="1"/>
    </xf>
    <xf numFmtId="0" fontId="4" fillId="0" borderId="26" xfId="0" applyFont="1" applyFill="1" applyBorder="1" applyAlignment="1">
      <alignment horizontal="left" vertical="center" wrapText="1" shrinkToFit="1"/>
    </xf>
    <xf numFmtId="0" fontId="4" fillId="0" borderId="17" xfId="0" applyFont="1" applyFill="1" applyBorder="1" applyAlignment="1">
      <alignment horizontal="left" vertical="center" wrapText="1" shrinkToFit="1"/>
    </xf>
    <xf numFmtId="0" fontId="23" fillId="0" borderId="59" xfId="0" applyFont="1" applyFill="1" applyBorder="1" applyAlignment="1" applyProtection="1">
      <alignment horizontal="center" vertical="center" shrinkToFit="1"/>
      <protection/>
    </xf>
    <xf numFmtId="0" fontId="23" fillId="0" borderId="33" xfId="0" applyFont="1" applyFill="1" applyBorder="1" applyAlignment="1" applyProtection="1">
      <alignment horizontal="center" vertical="center" shrinkToFit="1"/>
      <protection/>
    </xf>
    <xf numFmtId="0" fontId="23" fillId="0" borderId="60" xfId="0" applyFont="1" applyFill="1" applyBorder="1" applyAlignment="1" applyProtection="1">
      <alignment horizontal="center" vertical="center" shrinkToFit="1"/>
      <protection/>
    </xf>
    <xf numFmtId="0" fontId="23" fillId="0" borderId="61"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35" xfId="0" applyFont="1" applyFill="1" applyBorder="1" applyAlignment="1" applyProtection="1">
      <alignment horizontal="center" vertical="center" shrinkToFit="1"/>
      <protection/>
    </xf>
    <xf numFmtId="0" fontId="23" fillId="0" borderId="15" xfId="0" applyFont="1" applyFill="1" applyBorder="1" applyAlignment="1" applyProtection="1">
      <alignment horizontal="center" vertical="center" shrinkToFit="1"/>
      <protection/>
    </xf>
    <xf numFmtId="0" fontId="23" fillId="0" borderId="50" xfId="0" applyFont="1" applyFill="1" applyBorder="1" applyAlignment="1" applyProtection="1">
      <alignment horizontal="center" vertical="center" shrinkToFit="1"/>
      <protection/>
    </xf>
    <xf numFmtId="0" fontId="23" fillId="0" borderId="24" xfId="0" applyFont="1" applyFill="1" applyBorder="1" applyAlignment="1" applyProtection="1">
      <alignment horizontal="center" vertical="center" shrinkToFit="1"/>
      <protection/>
    </xf>
    <xf numFmtId="179" fontId="5" fillId="0" borderId="0"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shrinkToFit="1"/>
      <protection locked="0"/>
    </xf>
    <xf numFmtId="179" fontId="5" fillId="0" borderId="0" xfId="0" applyNumberFormat="1" applyFont="1" applyFill="1" applyBorder="1" applyAlignment="1" applyProtection="1">
      <alignment horizontal="left" vertical="center"/>
      <protection locked="0"/>
    </xf>
    <xf numFmtId="179" fontId="4" fillId="0" borderId="10" xfId="0" applyNumberFormat="1" applyFont="1" applyFill="1" applyBorder="1" applyAlignment="1">
      <alignment horizontal="center" vertical="center" shrinkToFit="1"/>
    </xf>
    <xf numFmtId="178" fontId="4" fillId="0" borderId="60" xfId="0" applyNumberFormat="1" applyFont="1" applyFill="1" applyBorder="1" applyAlignment="1">
      <alignment horizontal="center" vertical="center" shrinkToFit="1"/>
    </xf>
    <xf numFmtId="178" fontId="4" fillId="0" borderId="24" xfId="0" applyNumberFormat="1" applyFont="1" applyFill="1" applyBorder="1" applyAlignment="1">
      <alignment horizontal="center" vertical="center" shrinkToFit="1"/>
    </xf>
    <xf numFmtId="179" fontId="4" fillId="0" borderId="59" xfId="0" applyNumberFormat="1" applyFont="1" applyFill="1" applyBorder="1" applyAlignment="1">
      <alignment horizontal="center" vertical="center" shrinkToFit="1"/>
    </xf>
    <xf numFmtId="179" fontId="4" fillId="0" borderId="60" xfId="0" applyNumberFormat="1" applyFont="1" applyFill="1" applyBorder="1" applyAlignment="1">
      <alignment horizontal="center" vertical="center" shrinkToFit="1"/>
    </xf>
    <xf numFmtId="179" fontId="4" fillId="0" borderId="15" xfId="0" applyNumberFormat="1" applyFont="1" applyFill="1" applyBorder="1" applyAlignment="1">
      <alignment horizontal="center" vertical="center" shrinkToFit="1"/>
    </xf>
    <xf numFmtId="179" fontId="4" fillId="0" borderId="24" xfId="0" applyNumberFormat="1" applyFont="1" applyFill="1" applyBorder="1" applyAlignment="1">
      <alignment horizontal="center" vertical="center" shrinkToFit="1"/>
    </xf>
    <xf numFmtId="179" fontId="4" fillId="0" borderId="33" xfId="0" applyNumberFormat="1" applyFont="1" applyFill="1" applyBorder="1" applyAlignment="1">
      <alignment horizontal="center" vertical="center" shrinkToFit="1"/>
    </xf>
    <xf numFmtId="179" fontId="4" fillId="0" borderId="50" xfId="0" applyNumberFormat="1" applyFont="1" applyFill="1" applyBorder="1" applyAlignment="1">
      <alignment horizontal="center" vertical="center" shrinkToFit="1"/>
    </xf>
    <xf numFmtId="0" fontId="12" fillId="0" borderId="16" xfId="0" applyFont="1" applyFill="1" applyBorder="1" applyAlignment="1">
      <alignment horizontal="left" vertical="center" shrinkToFit="1"/>
    </xf>
    <xf numFmtId="0" fontId="12" fillId="0" borderId="26" xfId="0" applyFont="1" applyFill="1" applyBorder="1" applyAlignment="1">
      <alignment horizontal="left" vertical="center" shrinkToFit="1"/>
    </xf>
    <xf numFmtId="0" fontId="12" fillId="0" borderId="17" xfId="0" applyFont="1" applyFill="1" applyBorder="1" applyAlignment="1">
      <alignment horizontal="left" vertical="center" shrinkToFit="1"/>
    </xf>
    <xf numFmtId="179" fontId="12" fillId="0" borderId="16" xfId="0" applyNumberFormat="1" applyFont="1" applyFill="1" applyBorder="1" applyAlignment="1" applyProtection="1">
      <alignment horizontal="left" vertical="center" shrinkToFit="1"/>
      <protection locked="0"/>
    </xf>
    <xf numFmtId="179" fontId="12" fillId="0" borderId="26" xfId="0" applyNumberFormat="1" applyFont="1" applyFill="1" applyBorder="1" applyAlignment="1" applyProtection="1">
      <alignment horizontal="left" vertical="center" shrinkToFit="1"/>
      <protection locked="0"/>
    </xf>
    <xf numFmtId="179" fontId="12" fillId="0" borderId="17" xfId="0" applyNumberFormat="1" applyFont="1" applyFill="1" applyBorder="1" applyAlignment="1" applyProtection="1">
      <alignment horizontal="left" vertical="center" shrinkToFit="1"/>
      <protection locked="0"/>
    </xf>
    <xf numFmtId="0" fontId="23" fillId="0" borderId="16" xfId="0"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78" fillId="0" borderId="16" xfId="0" applyFont="1" applyFill="1" applyBorder="1" applyAlignment="1" applyProtection="1">
      <alignment horizontal="center" vertical="center"/>
      <protection/>
    </xf>
    <xf numFmtId="0" fontId="78" fillId="0" borderId="17" xfId="0" applyFont="1" applyFill="1" applyBorder="1" applyAlignment="1" applyProtection="1">
      <alignment horizontal="center" vertical="center"/>
      <protection/>
    </xf>
    <xf numFmtId="0" fontId="23" fillId="0" borderId="59" xfId="0" applyFont="1" applyFill="1" applyBorder="1" applyAlignment="1" applyProtection="1">
      <alignment horizontal="center" vertical="center"/>
      <protection/>
    </xf>
    <xf numFmtId="0" fontId="23" fillId="0" borderId="33" xfId="0" applyFont="1" applyFill="1" applyBorder="1" applyAlignment="1" applyProtection="1">
      <alignment horizontal="center" vertical="center"/>
      <protection/>
    </xf>
    <xf numFmtId="0" fontId="23" fillId="0" borderId="60" xfId="0" applyFont="1" applyFill="1" applyBorder="1" applyAlignment="1" applyProtection="1">
      <alignment horizontal="center" vertical="center"/>
      <protection/>
    </xf>
    <xf numFmtId="0" fontId="23" fillId="0" borderId="6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3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23" fillId="0" borderId="50" xfId="0" applyFont="1" applyFill="1" applyBorder="1" applyAlignment="1" applyProtection="1">
      <alignment horizontal="center" vertical="center"/>
      <protection/>
    </xf>
    <xf numFmtId="0" fontId="23" fillId="0" borderId="24" xfId="0" applyFont="1" applyFill="1" applyBorder="1" applyAlignment="1" applyProtection="1">
      <alignment horizontal="center" vertical="center"/>
      <protection/>
    </xf>
    <xf numFmtId="0" fontId="5" fillId="0" borderId="53" xfId="0" applyFont="1" applyFill="1" applyBorder="1" applyAlignment="1" applyProtection="1">
      <alignment horizontal="center" vertical="center"/>
      <protection/>
    </xf>
    <xf numFmtId="0" fontId="5" fillId="0" borderId="54" xfId="0" applyFont="1" applyFill="1" applyBorder="1" applyAlignment="1" applyProtection="1">
      <alignment horizontal="center" vertical="center"/>
      <protection/>
    </xf>
    <xf numFmtId="0" fontId="5" fillId="0" borderId="55" xfId="0" applyFont="1" applyFill="1" applyBorder="1" applyAlignment="1" applyProtection="1">
      <alignment horizontal="center" vertical="center"/>
      <protection/>
    </xf>
    <xf numFmtId="0" fontId="5" fillId="0" borderId="5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58" fontId="26" fillId="0" borderId="0" xfId="0" applyNumberFormat="1" applyFont="1" applyFill="1" applyBorder="1" applyAlignment="1" applyProtection="1">
      <alignment horizontal="left" vertical="center"/>
      <protection locked="0"/>
    </xf>
    <xf numFmtId="0" fontId="3" fillId="0" borderId="22" xfId="0" applyFont="1" applyFill="1" applyBorder="1" applyAlignment="1">
      <alignment horizontal="left" vertical="center"/>
    </xf>
    <xf numFmtId="0" fontId="3" fillId="0" borderId="25" xfId="0" applyFont="1" applyFill="1" applyBorder="1" applyAlignment="1">
      <alignment horizontal="left" vertical="center"/>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3" fillId="0" borderId="23" xfId="0" applyFont="1" applyFill="1" applyBorder="1" applyAlignment="1">
      <alignment horizontal="left" vertical="center"/>
    </xf>
    <xf numFmtId="0" fontId="3" fillId="0" borderId="27" xfId="0" applyFont="1" applyFill="1" applyBorder="1" applyAlignment="1">
      <alignment horizontal="left" vertical="center"/>
    </xf>
    <xf numFmtId="0" fontId="3" fillId="0" borderId="22" xfId="0" applyFont="1" applyBorder="1" applyAlignment="1">
      <alignment horizontal="left" vertical="center"/>
    </xf>
    <xf numFmtId="0" fontId="3" fillId="0" borderId="25" xfId="0" applyFont="1" applyBorder="1" applyAlignment="1">
      <alignment horizontal="left" vertical="center"/>
    </xf>
    <xf numFmtId="0" fontId="21" fillId="0" borderId="0" xfId="0" applyFont="1" applyFill="1" applyBorder="1" applyAlignment="1" applyProtection="1">
      <alignment horizontal="left" vertical="center" wrapText="1"/>
      <protection locked="0"/>
    </xf>
    <xf numFmtId="179" fontId="21" fillId="0" borderId="0" xfId="0" applyNumberFormat="1" applyFont="1" applyFill="1" applyBorder="1" applyAlignment="1">
      <alignment horizontal="left" vertical="center"/>
    </xf>
    <xf numFmtId="0" fontId="17" fillId="0" borderId="26" xfId="0" applyFont="1" applyFill="1" applyBorder="1" applyAlignment="1">
      <alignment vertical="center"/>
    </xf>
    <xf numFmtId="0" fontId="17" fillId="0" borderId="17" xfId="0" applyFont="1" applyFill="1" applyBorder="1" applyAlignment="1">
      <alignment vertical="center"/>
    </xf>
    <xf numFmtId="0" fontId="7" fillId="0" borderId="0" xfId="0" applyFont="1" applyAlignment="1">
      <alignment horizontal="left" vertical="center"/>
    </xf>
    <xf numFmtId="0" fontId="29" fillId="0" borderId="0" xfId="0" applyFont="1" applyAlignment="1">
      <alignment horizontal="center" vertical="center"/>
    </xf>
    <xf numFmtId="0" fontId="7" fillId="0" borderId="0" xfId="0" applyFont="1" applyAlignment="1">
      <alignment horizontal="left" vertical="top"/>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58" fontId="3" fillId="33" borderId="16" xfId="0" applyNumberFormat="1" applyFont="1" applyFill="1" applyBorder="1" applyAlignment="1">
      <alignment horizontal="left" vertical="center"/>
    </xf>
    <xf numFmtId="58" fontId="3" fillId="33" borderId="17" xfId="0" applyNumberFormat="1" applyFont="1" applyFill="1" applyBorder="1" applyAlignment="1">
      <alignment horizontal="left" vertical="center"/>
    </xf>
    <xf numFmtId="0" fontId="2" fillId="0" borderId="62"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19" fillId="0" borderId="22"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27" fillId="35" borderId="16" xfId="0" applyFont="1" applyFill="1" applyBorder="1" applyAlignment="1">
      <alignment horizontal="center" vertical="center" shrinkToFit="1"/>
    </xf>
    <xf numFmtId="0" fontId="27" fillId="35" borderId="17" xfId="0" applyFont="1" applyFill="1" applyBorder="1" applyAlignment="1">
      <alignment horizontal="center" vertical="center" shrinkToFit="1"/>
    </xf>
    <xf numFmtId="0" fontId="3" fillId="0" borderId="16"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17" xfId="0" applyFont="1" applyFill="1" applyBorder="1" applyAlignment="1">
      <alignment horizontal="left" vertical="center" shrinkToFit="1"/>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7" xfId="0" applyFont="1" applyBorder="1" applyAlignment="1">
      <alignment horizontal="center" vertical="center" shrinkToFit="1"/>
    </xf>
    <xf numFmtId="0" fontId="19" fillId="0" borderId="31" xfId="0" applyFont="1" applyFill="1" applyBorder="1" applyAlignment="1">
      <alignment horizontal="left" vertical="center" shrinkToFit="1"/>
    </xf>
    <xf numFmtId="0" fontId="19" fillId="0" borderId="63" xfId="0" applyFont="1" applyFill="1" applyBorder="1" applyAlignment="1">
      <alignment horizontal="left" vertical="center" shrinkToFit="1"/>
    </xf>
    <xf numFmtId="0" fontId="19" fillId="0" borderId="23" xfId="0" applyFont="1" applyFill="1" applyBorder="1" applyAlignment="1">
      <alignment horizontal="left" vertical="center" shrinkToFit="1"/>
    </xf>
    <xf numFmtId="0" fontId="19" fillId="0" borderId="27" xfId="0" applyFont="1" applyFill="1" applyBorder="1" applyAlignment="1">
      <alignment horizontal="left" vertical="center" shrinkToFit="1"/>
    </xf>
    <xf numFmtId="0" fontId="11" fillId="0" borderId="0" xfId="0" applyFont="1" applyAlignment="1">
      <alignment horizontal="center" vertical="center" shrinkToFit="1"/>
    </xf>
    <xf numFmtId="58" fontId="3" fillId="35" borderId="16" xfId="0" applyNumberFormat="1" applyFont="1" applyFill="1" applyBorder="1" applyAlignment="1">
      <alignment horizontal="left" vertical="center" shrinkToFit="1"/>
    </xf>
    <xf numFmtId="58" fontId="3" fillId="35" borderId="17" xfId="0" applyNumberFormat="1" applyFont="1" applyFill="1" applyBorder="1" applyAlignment="1">
      <alignment horizontal="left" vertical="center" shrinkToFit="1"/>
    </xf>
    <xf numFmtId="0" fontId="2" fillId="0" borderId="6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7"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b/>
        <i val="0"/>
        <color rgb="FFFF0000"/>
      </font>
    </dxf>
    <dxf>
      <font>
        <b/>
        <i val="0"/>
        <u val="none"/>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indexed="10"/>
      </font>
    </dxf>
    <dxf>
      <font>
        <color indexed="10"/>
      </font>
    </dxf>
    <dxf>
      <font>
        <b/>
        <i val="0"/>
        <color indexed="10"/>
      </font>
    </dxf>
    <dxf>
      <font>
        <color indexed="10"/>
      </font>
    </dxf>
    <dxf>
      <font>
        <b/>
        <i val="0"/>
        <color indexed="10"/>
      </font>
    </dxf>
    <dxf>
      <font>
        <b/>
        <i val="0"/>
        <color rgb="FFFF0000"/>
      </font>
      <border/>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12</xdr:col>
      <xdr:colOff>114300</xdr:colOff>
      <xdr:row>81</xdr:row>
      <xdr:rowOff>66675</xdr:rowOff>
    </xdr:to>
    <xdr:sp>
      <xdr:nvSpPr>
        <xdr:cNvPr id="1" name="Rectangle 1"/>
        <xdr:cNvSpPr>
          <a:spLocks/>
        </xdr:cNvSpPr>
      </xdr:nvSpPr>
      <xdr:spPr>
        <a:xfrm>
          <a:off x="104775" y="1057275"/>
          <a:ext cx="8810625" cy="142970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65</xdr:row>
      <xdr:rowOff>38100</xdr:rowOff>
    </xdr:from>
    <xdr:to>
      <xdr:col>12</xdr:col>
      <xdr:colOff>0</xdr:colOff>
      <xdr:row>67</xdr:row>
      <xdr:rowOff>0</xdr:rowOff>
    </xdr:to>
    <xdr:sp>
      <xdr:nvSpPr>
        <xdr:cNvPr id="2" name="Text Box 2"/>
        <xdr:cNvSpPr txBox="1">
          <a:spLocks noChangeArrowheads="1"/>
        </xdr:cNvSpPr>
      </xdr:nvSpPr>
      <xdr:spPr>
        <a:xfrm>
          <a:off x="8801100" y="1236345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3" name="Text Box 3"/>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83</xdr:row>
      <xdr:rowOff>0</xdr:rowOff>
    </xdr:from>
    <xdr:to>
      <xdr:col>11</xdr:col>
      <xdr:colOff>1066800</xdr:colOff>
      <xdr:row>83</xdr:row>
      <xdr:rowOff>0</xdr:rowOff>
    </xdr:to>
    <xdr:sp>
      <xdr:nvSpPr>
        <xdr:cNvPr id="4" name="Text Box 4"/>
        <xdr:cNvSpPr txBox="1">
          <a:spLocks noChangeArrowheads="1"/>
        </xdr:cNvSpPr>
      </xdr:nvSpPr>
      <xdr:spPr>
        <a:xfrm>
          <a:off x="6905625" y="1559242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5" name="Text Box 5"/>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6" name="Text Box 6"/>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123825</xdr:colOff>
      <xdr:row>82</xdr:row>
      <xdr:rowOff>0</xdr:rowOff>
    </xdr:from>
    <xdr:to>
      <xdr:col>11</xdr:col>
      <xdr:colOff>1066800</xdr:colOff>
      <xdr:row>82</xdr:row>
      <xdr:rowOff>0</xdr:rowOff>
    </xdr:to>
    <xdr:sp>
      <xdr:nvSpPr>
        <xdr:cNvPr id="7" name="Text Box 7"/>
        <xdr:cNvSpPr txBox="1">
          <a:spLocks noChangeArrowheads="1"/>
        </xdr:cNvSpPr>
      </xdr:nvSpPr>
      <xdr:spPr>
        <a:xfrm>
          <a:off x="6905625" y="15430500"/>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1276350</xdr:colOff>
      <xdr:row>1</xdr:row>
      <xdr:rowOff>66675</xdr:rowOff>
    </xdr:from>
    <xdr:to>
      <xdr:col>10</xdr:col>
      <xdr:colOff>209550</xdr:colOff>
      <xdr:row>1</xdr:row>
      <xdr:rowOff>809625</xdr:rowOff>
    </xdr:to>
    <xdr:sp>
      <xdr:nvSpPr>
        <xdr:cNvPr id="8" name="Rectangle 8"/>
        <xdr:cNvSpPr>
          <a:spLocks/>
        </xdr:cNvSpPr>
      </xdr:nvSpPr>
      <xdr:spPr>
        <a:xfrm>
          <a:off x="2695575" y="247650"/>
          <a:ext cx="3257550" cy="74295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a:t>
          </a:r>
          <a:r>
            <a:rPr lang="en-US" cap="none" sz="2000" b="0" i="0" u="none" baseline="0">
              <a:solidFill>
                <a:srgbClr val="FF0000"/>
              </a:solidFill>
            </a:rPr>
            <a:t>
</a:t>
          </a:r>
          <a:r>
            <a:rPr lang="en-US" cap="none" sz="1200" b="0" i="0" u="none" baseline="0">
              <a:solidFill>
                <a:srgbClr val="FF0000"/>
              </a:solidFill>
            </a:rPr>
            <a:t>（指定科目に「選択」が含まれる場合）</a:t>
          </a:r>
          <a:r>
            <a:rPr lang="en-US" cap="none" sz="1200" b="0" i="0" u="none" baseline="0">
              <a:solidFill>
                <a:srgbClr val="FF0000"/>
              </a:solidFill>
            </a:rPr>
            <a:t>
</a:t>
          </a:r>
          <a:r>
            <a:rPr lang="en-US" cap="none" sz="1200" b="0" i="0" u="none" baseline="0">
              <a:solidFill>
                <a:srgbClr val="FF0000"/>
              </a:solidFill>
            </a:rPr>
            <a:t>一級建築士試験　実務２年～４年</a:t>
          </a:r>
        </a:p>
      </xdr:txBody>
    </xdr:sp>
    <xdr:clientData/>
  </xdr:twoCellAnchor>
  <xdr:twoCellAnchor>
    <xdr:from>
      <xdr:col>11</xdr:col>
      <xdr:colOff>847725</xdr:colOff>
      <xdr:row>0</xdr:row>
      <xdr:rowOff>57150</xdr:rowOff>
    </xdr:from>
    <xdr:to>
      <xdr:col>11</xdr:col>
      <xdr:colOff>1905000</xdr:colOff>
      <xdr:row>1</xdr:row>
      <xdr:rowOff>114300</xdr:rowOff>
    </xdr:to>
    <xdr:sp>
      <xdr:nvSpPr>
        <xdr:cNvPr id="9" name="Text Box 10"/>
        <xdr:cNvSpPr txBox="1">
          <a:spLocks noChangeArrowheads="1"/>
        </xdr:cNvSpPr>
      </xdr:nvSpPr>
      <xdr:spPr>
        <a:xfrm>
          <a:off x="7629525" y="57150"/>
          <a:ext cx="10572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別記４</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（一級）</a:t>
          </a:r>
        </a:p>
      </xdr:txBody>
    </xdr:sp>
    <xdr:clientData/>
  </xdr:twoCellAnchor>
  <xdr:twoCellAnchor>
    <xdr:from>
      <xdr:col>10</xdr:col>
      <xdr:colOff>990600</xdr:colOff>
      <xdr:row>15</xdr:row>
      <xdr:rowOff>57150</xdr:rowOff>
    </xdr:from>
    <xdr:to>
      <xdr:col>11</xdr:col>
      <xdr:colOff>438150</xdr:colOff>
      <xdr:row>17</xdr:row>
      <xdr:rowOff>85725</xdr:rowOff>
    </xdr:to>
    <xdr:sp>
      <xdr:nvSpPr>
        <xdr:cNvPr id="10" name="Oval 11"/>
        <xdr:cNvSpPr>
          <a:spLocks/>
        </xdr:cNvSpPr>
      </xdr:nvSpPr>
      <xdr:spPr>
        <a:xfrm>
          <a:off x="6734175" y="3810000"/>
          <a:ext cx="48577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952500</xdr:colOff>
      <xdr:row>41</xdr:row>
      <xdr:rowOff>57150</xdr:rowOff>
    </xdr:from>
    <xdr:to>
      <xdr:col>11</xdr:col>
      <xdr:colOff>409575</xdr:colOff>
      <xdr:row>43</xdr:row>
      <xdr:rowOff>85725</xdr:rowOff>
    </xdr:to>
    <xdr:sp>
      <xdr:nvSpPr>
        <xdr:cNvPr id="11" name="Oval 12"/>
        <xdr:cNvSpPr>
          <a:spLocks/>
        </xdr:cNvSpPr>
      </xdr:nvSpPr>
      <xdr:spPr>
        <a:xfrm>
          <a:off x="6696075" y="8267700"/>
          <a:ext cx="49530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104775</xdr:rowOff>
    </xdr:from>
    <xdr:to>
      <xdr:col>4</xdr:col>
      <xdr:colOff>981075</xdr:colOff>
      <xdr:row>67</xdr:row>
      <xdr:rowOff>85725</xdr:rowOff>
    </xdr:to>
    <xdr:sp>
      <xdr:nvSpPr>
        <xdr:cNvPr id="12" name="AutoShape 13"/>
        <xdr:cNvSpPr>
          <a:spLocks/>
        </xdr:cNvSpPr>
      </xdr:nvSpPr>
      <xdr:spPr>
        <a:xfrm>
          <a:off x="257175" y="3476625"/>
          <a:ext cx="2143125" cy="92773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30</xdr:row>
      <xdr:rowOff>38100</xdr:rowOff>
    </xdr:from>
    <xdr:to>
      <xdr:col>8</xdr:col>
      <xdr:colOff>9525</xdr:colOff>
      <xdr:row>37</xdr:row>
      <xdr:rowOff>66675</xdr:rowOff>
    </xdr:to>
    <xdr:sp>
      <xdr:nvSpPr>
        <xdr:cNvPr id="13" name="Line 14"/>
        <xdr:cNvSpPr>
          <a:spLocks/>
        </xdr:cNvSpPr>
      </xdr:nvSpPr>
      <xdr:spPr>
        <a:xfrm>
          <a:off x="2400300" y="6362700"/>
          <a:ext cx="146685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1428750</xdr:colOff>
      <xdr:row>36</xdr:row>
      <xdr:rowOff>76200</xdr:rowOff>
    </xdr:from>
    <xdr:to>
      <xdr:col>10</xdr:col>
      <xdr:colOff>0</xdr:colOff>
      <xdr:row>41</xdr:row>
      <xdr:rowOff>47625</xdr:rowOff>
    </xdr:to>
    <xdr:sp>
      <xdr:nvSpPr>
        <xdr:cNvPr id="14" name="Text Box 15"/>
        <xdr:cNvSpPr txBox="1">
          <a:spLocks noChangeArrowheads="1"/>
        </xdr:cNvSpPr>
      </xdr:nvSpPr>
      <xdr:spPr>
        <a:xfrm>
          <a:off x="2847975" y="7429500"/>
          <a:ext cx="2895600" cy="8286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twoCellAnchor>
    <xdr:from>
      <xdr:col>11</xdr:col>
      <xdr:colOff>180975</xdr:colOff>
      <xdr:row>31</xdr:row>
      <xdr:rowOff>47625</xdr:rowOff>
    </xdr:from>
    <xdr:to>
      <xdr:col>11</xdr:col>
      <xdr:colOff>561975</xdr:colOff>
      <xdr:row>41</xdr:row>
      <xdr:rowOff>66675</xdr:rowOff>
    </xdr:to>
    <xdr:sp>
      <xdr:nvSpPr>
        <xdr:cNvPr id="15" name="Line 16"/>
        <xdr:cNvSpPr>
          <a:spLocks/>
        </xdr:cNvSpPr>
      </xdr:nvSpPr>
      <xdr:spPr>
        <a:xfrm flipH="1">
          <a:off x="6962775" y="6543675"/>
          <a:ext cx="381000" cy="17335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17</xdr:row>
      <xdr:rowOff>95250</xdr:rowOff>
    </xdr:from>
    <xdr:to>
      <xdr:col>11</xdr:col>
      <xdr:colOff>333375</xdr:colOff>
      <xdr:row>24</xdr:row>
      <xdr:rowOff>123825</xdr:rowOff>
    </xdr:to>
    <xdr:sp>
      <xdr:nvSpPr>
        <xdr:cNvPr id="16" name="Line 17"/>
        <xdr:cNvSpPr>
          <a:spLocks/>
        </xdr:cNvSpPr>
      </xdr:nvSpPr>
      <xdr:spPr>
        <a:xfrm>
          <a:off x="6962775" y="4191000"/>
          <a:ext cx="152400" cy="12287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xdr:row>
      <xdr:rowOff>85725</xdr:rowOff>
    </xdr:from>
    <xdr:to>
      <xdr:col>11</xdr:col>
      <xdr:colOff>1943100</xdr:colOff>
      <xdr:row>31</xdr:row>
      <xdr:rowOff>123825</xdr:rowOff>
    </xdr:to>
    <xdr:sp>
      <xdr:nvSpPr>
        <xdr:cNvPr id="17" name="Text Box 18"/>
        <xdr:cNvSpPr txBox="1">
          <a:spLocks noChangeArrowheads="1"/>
        </xdr:cNvSpPr>
      </xdr:nvSpPr>
      <xdr:spPr>
        <a:xfrm>
          <a:off x="5829300" y="5210175"/>
          <a:ext cx="2895600" cy="1409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8" name="Line 19"/>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9" name="Oval 20"/>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14</xdr:row>
      <xdr:rowOff>76200</xdr:rowOff>
    </xdr:from>
    <xdr:to>
      <xdr:col>11</xdr:col>
      <xdr:colOff>1990725</xdr:colOff>
      <xdr:row>15</xdr:row>
      <xdr:rowOff>85725</xdr:rowOff>
    </xdr:to>
    <xdr:sp>
      <xdr:nvSpPr>
        <xdr:cNvPr id="20" name="Text Box 21"/>
        <xdr:cNvSpPr txBox="1">
          <a:spLocks noChangeArrowheads="1"/>
        </xdr:cNvSpPr>
      </xdr:nvSpPr>
      <xdr:spPr>
        <a:xfrm>
          <a:off x="5753100" y="3657600"/>
          <a:ext cx="3019425" cy="1809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選択科目で、修得していない場合は空白にしてください。</a:t>
          </a:r>
        </a:p>
      </xdr:txBody>
    </xdr:sp>
    <xdr:clientData/>
  </xdr:twoCellAnchor>
  <xdr:twoCellAnchor>
    <xdr:from>
      <xdr:col>10</xdr:col>
      <xdr:colOff>581025</xdr:colOff>
      <xdr:row>75</xdr:row>
      <xdr:rowOff>85725</xdr:rowOff>
    </xdr:from>
    <xdr:to>
      <xdr:col>11</xdr:col>
      <xdr:colOff>771525</xdr:colOff>
      <xdr:row>80</xdr:row>
      <xdr:rowOff>142875</xdr:rowOff>
    </xdr:to>
    <xdr:sp>
      <xdr:nvSpPr>
        <xdr:cNvPr id="21" name="Rectangle 22"/>
        <xdr:cNvSpPr>
          <a:spLocks/>
        </xdr:cNvSpPr>
      </xdr:nvSpPr>
      <xdr:spPr>
        <a:xfrm>
          <a:off x="6324600" y="14363700"/>
          <a:ext cx="1228725" cy="895350"/>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6</xdr:col>
      <xdr:colOff>590550</xdr:colOff>
      <xdr:row>11</xdr:row>
      <xdr:rowOff>114300</xdr:rowOff>
    </xdr:from>
    <xdr:to>
      <xdr:col>11</xdr:col>
      <xdr:colOff>304800</xdr:colOff>
      <xdr:row>12</xdr:row>
      <xdr:rowOff>123825</xdr:rowOff>
    </xdr:to>
    <xdr:sp>
      <xdr:nvSpPr>
        <xdr:cNvPr id="22" name="Text Box 31"/>
        <xdr:cNvSpPr txBox="1">
          <a:spLocks noChangeArrowheads="1"/>
        </xdr:cNvSpPr>
      </xdr:nvSpPr>
      <xdr:spPr>
        <a:xfrm>
          <a:off x="3800475" y="3143250"/>
          <a:ext cx="3286125" cy="180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11</xdr:col>
      <xdr:colOff>314325</xdr:colOff>
      <xdr:row>11</xdr:row>
      <xdr:rowOff>19050</xdr:rowOff>
    </xdr:from>
    <xdr:to>
      <xdr:col>11</xdr:col>
      <xdr:colOff>561975</xdr:colOff>
      <xdr:row>12</xdr:row>
      <xdr:rowOff>9525</xdr:rowOff>
    </xdr:to>
    <xdr:sp>
      <xdr:nvSpPr>
        <xdr:cNvPr id="23" name="Line 32"/>
        <xdr:cNvSpPr>
          <a:spLocks/>
        </xdr:cNvSpPr>
      </xdr:nvSpPr>
      <xdr:spPr>
        <a:xfrm flipH="1">
          <a:off x="7096125" y="3048000"/>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409575</xdr:colOff>
      <xdr:row>9</xdr:row>
      <xdr:rowOff>85725</xdr:rowOff>
    </xdr:from>
    <xdr:to>
      <xdr:col>11</xdr:col>
      <xdr:colOff>1571625</xdr:colOff>
      <xdr:row>11</xdr:row>
      <xdr:rowOff>76200</xdr:rowOff>
    </xdr:to>
    <xdr:sp>
      <xdr:nvSpPr>
        <xdr:cNvPr id="24" name="Oval 33"/>
        <xdr:cNvSpPr>
          <a:spLocks/>
        </xdr:cNvSpPr>
      </xdr:nvSpPr>
      <xdr:spPr>
        <a:xfrm>
          <a:off x="7191375" y="2733675"/>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85</xdr:row>
      <xdr:rowOff>0</xdr:rowOff>
    </xdr:from>
    <xdr:to>
      <xdr:col>12</xdr:col>
      <xdr:colOff>1066800</xdr:colOff>
      <xdr:row>85</xdr:row>
      <xdr:rowOff>0</xdr:rowOff>
    </xdr:to>
    <xdr:sp>
      <xdr:nvSpPr>
        <xdr:cNvPr id="1" name="Text Box 11"/>
        <xdr:cNvSpPr txBox="1">
          <a:spLocks noChangeArrowheads="1"/>
        </xdr:cNvSpPr>
      </xdr:nvSpPr>
      <xdr:spPr>
        <a:xfrm>
          <a:off x="8153400" y="1618297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1066800</xdr:colOff>
      <xdr:row>85</xdr:row>
      <xdr:rowOff>0</xdr:rowOff>
    </xdr:to>
    <xdr:sp>
      <xdr:nvSpPr>
        <xdr:cNvPr id="2" name="Text Box 12"/>
        <xdr:cNvSpPr txBox="1">
          <a:spLocks noChangeArrowheads="1"/>
        </xdr:cNvSpPr>
      </xdr:nvSpPr>
      <xdr:spPr>
        <a:xfrm>
          <a:off x="8153400" y="1618297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1066800</xdr:colOff>
      <xdr:row>85</xdr:row>
      <xdr:rowOff>0</xdr:rowOff>
    </xdr:to>
    <xdr:sp>
      <xdr:nvSpPr>
        <xdr:cNvPr id="3" name="Text Box 13"/>
        <xdr:cNvSpPr txBox="1">
          <a:spLocks noChangeArrowheads="1"/>
        </xdr:cNvSpPr>
      </xdr:nvSpPr>
      <xdr:spPr>
        <a:xfrm>
          <a:off x="8153400" y="16182975"/>
          <a:ext cx="942975"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19050</xdr:rowOff>
    </xdr:from>
    <xdr:to>
      <xdr:col>13</xdr:col>
      <xdr:colOff>114300</xdr:colOff>
      <xdr:row>82</xdr:row>
      <xdr:rowOff>161925</xdr:rowOff>
    </xdr:to>
    <xdr:sp>
      <xdr:nvSpPr>
        <xdr:cNvPr id="1" name="Rectangle 1"/>
        <xdr:cNvSpPr>
          <a:spLocks/>
        </xdr:cNvSpPr>
      </xdr:nvSpPr>
      <xdr:spPr>
        <a:xfrm>
          <a:off x="104775" y="19050"/>
          <a:ext cx="9629775" cy="158591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76</xdr:row>
      <xdr:rowOff>38100</xdr:rowOff>
    </xdr:from>
    <xdr:to>
      <xdr:col>13</xdr:col>
      <xdr:colOff>0</xdr:colOff>
      <xdr:row>79</xdr:row>
      <xdr:rowOff>0</xdr:rowOff>
    </xdr:to>
    <xdr:sp>
      <xdr:nvSpPr>
        <xdr:cNvPr id="2" name="Text Box 2"/>
        <xdr:cNvSpPr txBox="1">
          <a:spLocks noChangeArrowheads="1"/>
        </xdr:cNvSpPr>
      </xdr:nvSpPr>
      <xdr:spPr>
        <a:xfrm>
          <a:off x="9620250" y="14668500"/>
          <a:ext cx="0" cy="47625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3" name="Text Box 4"/>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85</xdr:row>
      <xdr:rowOff>0</xdr:rowOff>
    </xdr:from>
    <xdr:to>
      <xdr:col>12</xdr:col>
      <xdr:colOff>1057275</xdr:colOff>
      <xdr:row>85</xdr:row>
      <xdr:rowOff>0</xdr:rowOff>
    </xdr:to>
    <xdr:sp>
      <xdr:nvSpPr>
        <xdr:cNvPr id="4" name="Text Box 7"/>
        <xdr:cNvSpPr txBox="1">
          <a:spLocks noChangeArrowheads="1"/>
        </xdr:cNvSpPr>
      </xdr:nvSpPr>
      <xdr:spPr>
        <a:xfrm>
          <a:off x="8153400" y="1619250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5" name="Text Box 11"/>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6" name="Text Box 12"/>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12</xdr:col>
      <xdr:colOff>123825</xdr:colOff>
      <xdr:row>84</xdr:row>
      <xdr:rowOff>0</xdr:rowOff>
    </xdr:from>
    <xdr:to>
      <xdr:col>12</xdr:col>
      <xdr:colOff>1057275</xdr:colOff>
      <xdr:row>84</xdr:row>
      <xdr:rowOff>0</xdr:rowOff>
    </xdr:to>
    <xdr:sp>
      <xdr:nvSpPr>
        <xdr:cNvPr id="7" name="Text Box 13"/>
        <xdr:cNvSpPr txBox="1">
          <a:spLocks noChangeArrowheads="1"/>
        </xdr:cNvSpPr>
      </xdr:nvSpPr>
      <xdr:spPr>
        <a:xfrm>
          <a:off x="8153400" y="160305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oneCellAnchor>
    <xdr:from>
      <xdr:col>3</xdr:col>
      <xdr:colOff>342900</xdr:colOff>
      <xdr:row>3</xdr:row>
      <xdr:rowOff>38100</xdr:rowOff>
    </xdr:from>
    <xdr:ext cx="2428875" cy="276225"/>
    <xdr:sp>
      <xdr:nvSpPr>
        <xdr:cNvPr id="8" name="テキスト ボックス 12"/>
        <xdr:cNvSpPr txBox="1">
          <a:spLocks noChangeArrowheads="1"/>
        </xdr:cNvSpPr>
      </xdr:nvSpPr>
      <xdr:spPr>
        <a:xfrm>
          <a:off x="762000" y="552450"/>
          <a:ext cx="2428875"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入力していくと、自動で反映されます。</a:t>
          </a:r>
        </a:p>
      </xdr:txBody>
    </xdr:sp>
    <xdr:clientData/>
  </xdr:oneCellAnchor>
  <xdr:twoCellAnchor>
    <xdr:from>
      <xdr:col>2</xdr:col>
      <xdr:colOff>171450</xdr:colOff>
      <xdr:row>0</xdr:row>
      <xdr:rowOff>114300</xdr:rowOff>
    </xdr:from>
    <xdr:to>
      <xdr:col>13</xdr:col>
      <xdr:colOff>0</xdr:colOff>
      <xdr:row>3</xdr:row>
      <xdr:rowOff>76200</xdr:rowOff>
    </xdr:to>
    <xdr:sp>
      <xdr:nvSpPr>
        <xdr:cNvPr id="9" name="正方形/長方形 13"/>
        <xdr:cNvSpPr>
          <a:spLocks/>
        </xdr:cNvSpPr>
      </xdr:nvSpPr>
      <xdr:spPr>
        <a:xfrm>
          <a:off x="381000" y="114300"/>
          <a:ext cx="9239250" cy="476250"/>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xdr:row>
      <xdr:rowOff>295275</xdr:rowOff>
    </xdr:from>
    <xdr:to>
      <xdr:col>13</xdr:col>
      <xdr:colOff>47625</xdr:colOff>
      <xdr:row>21</xdr:row>
      <xdr:rowOff>19050</xdr:rowOff>
    </xdr:to>
    <xdr:sp>
      <xdr:nvSpPr>
        <xdr:cNvPr id="10" name="正方形/長方形 14"/>
        <xdr:cNvSpPr>
          <a:spLocks/>
        </xdr:cNvSpPr>
      </xdr:nvSpPr>
      <xdr:spPr>
        <a:xfrm>
          <a:off x="209550" y="1485900"/>
          <a:ext cx="9458325" cy="334327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3</xdr:row>
      <xdr:rowOff>66675</xdr:rowOff>
    </xdr:from>
    <xdr:to>
      <xdr:col>3</xdr:col>
      <xdr:colOff>295275</xdr:colOff>
      <xdr:row>5</xdr:row>
      <xdr:rowOff>257175</xdr:rowOff>
    </xdr:to>
    <xdr:sp>
      <xdr:nvSpPr>
        <xdr:cNvPr id="11" name="直線矢印コネクタ 16"/>
        <xdr:cNvSpPr>
          <a:spLocks/>
        </xdr:cNvSpPr>
      </xdr:nvSpPr>
      <xdr:spPr>
        <a:xfrm flipV="1">
          <a:off x="714375" y="58102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22</xdr:row>
      <xdr:rowOff>28575</xdr:rowOff>
    </xdr:from>
    <xdr:to>
      <xdr:col>12</xdr:col>
      <xdr:colOff>400050</xdr:colOff>
      <xdr:row>26</xdr:row>
      <xdr:rowOff>9525</xdr:rowOff>
    </xdr:to>
    <xdr:sp>
      <xdr:nvSpPr>
        <xdr:cNvPr id="12" name="Rectangle 22"/>
        <xdr:cNvSpPr>
          <a:spLocks/>
        </xdr:cNvSpPr>
      </xdr:nvSpPr>
      <xdr:spPr>
        <a:xfrm>
          <a:off x="7248525" y="5010150"/>
          <a:ext cx="1181100"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11</xdr:col>
      <xdr:colOff>714375</xdr:colOff>
      <xdr:row>27</xdr:row>
      <xdr:rowOff>114300</xdr:rowOff>
    </xdr:from>
    <xdr:to>
      <xdr:col>12</xdr:col>
      <xdr:colOff>476250</xdr:colOff>
      <xdr:row>29</xdr:row>
      <xdr:rowOff>123825</xdr:rowOff>
    </xdr:to>
    <xdr:sp>
      <xdr:nvSpPr>
        <xdr:cNvPr id="13" name="Oval 15"/>
        <xdr:cNvSpPr>
          <a:spLocks/>
        </xdr:cNvSpPr>
      </xdr:nvSpPr>
      <xdr:spPr>
        <a:xfrm>
          <a:off x="7953375" y="6153150"/>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714375</xdr:colOff>
      <xdr:row>41</xdr:row>
      <xdr:rowOff>66675</xdr:rowOff>
    </xdr:from>
    <xdr:to>
      <xdr:col>12</xdr:col>
      <xdr:colOff>476250</xdr:colOff>
      <xdr:row>43</xdr:row>
      <xdr:rowOff>114300</xdr:rowOff>
    </xdr:to>
    <xdr:sp>
      <xdr:nvSpPr>
        <xdr:cNvPr id="14" name="Oval 15"/>
        <xdr:cNvSpPr>
          <a:spLocks/>
        </xdr:cNvSpPr>
      </xdr:nvSpPr>
      <xdr:spPr>
        <a:xfrm>
          <a:off x="7953375" y="8582025"/>
          <a:ext cx="552450" cy="39052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29</xdr:row>
      <xdr:rowOff>123825</xdr:rowOff>
    </xdr:from>
    <xdr:to>
      <xdr:col>12</xdr:col>
      <xdr:colOff>180975</xdr:colOff>
      <xdr:row>32</xdr:row>
      <xdr:rowOff>180975</xdr:rowOff>
    </xdr:to>
    <xdr:sp>
      <xdr:nvSpPr>
        <xdr:cNvPr id="15" name="直線矢印コネクタ 29"/>
        <xdr:cNvSpPr>
          <a:spLocks/>
        </xdr:cNvSpPr>
      </xdr:nvSpPr>
      <xdr:spPr>
        <a:xfrm flipV="1">
          <a:off x="8210550" y="6543675"/>
          <a:ext cx="0" cy="57150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39</xdr:row>
      <xdr:rowOff>28575</xdr:rowOff>
    </xdr:from>
    <xdr:to>
      <xdr:col>12</xdr:col>
      <xdr:colOff>180975</xdr:colOff>
      <xdr:row>41</xdr:row>
      <xdr:rowOff>76200</xdr:rowOff>
    </xdr:to>
    <xdr:sp>
      <xdr:nvSpPr>
        <xdr:cNvPr id="16" name="直線矢印コネクタ 33"/>
        <xdr:cNvSpPr>
          <a:spLocks/>
        </xdr:cNvSpPr>
      </xdr:nvSpPr>
      <xdr:spPr>
        <a:xfrm>
          <a:off x="8210550" y="8181975"/>
          <a:ext cx="0" cy="4095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32</xdr:row>
      <xdr:rowOff>171450</xdr:rowOff>
    </xdr:from>
    <xdr:to>
      <xdr:col>12</xdr:col>
      <xdr:colOff>1571625</xdr:colOff>
      <xdr:row>39</xdr:row>
      <xdr:rowOff>114300</xdr:rowOff>
    </xdr:to>
    <xdr:sp>
      <xdr:nvSpPr>
        <xdr:cNvPr id="17" name="Text Box 25"/>
        <xdr:cNvSpPr txBox="1">
          <a:spLocks noChangeArrowheads="1"/>
        </xdr:cNvSpPr>
      </xdr:nvSpPr>
      <xdr:spPr>
        <a:xfrm>
          <a:off x="6477000" y="7105650"/>
          <a:ext cx="3124200" cy="1162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ものとする。</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と明示し、「置換科目一覧表」（所定の事項を記載したもの）を添付するものとする。</a:t>
          </a:r>
        </a:p>
      </xdr:txBody>
    </xdr:sp>
    <xdr:clientData/>
  </xdr:twoCellAnchor>
  <xdr:twoCellAnchor>
    <xdr:from>
      <xdr:col>3</xdr:col>
      <xdr:colOff>962025</xdr:colOff>
      <xdr:row>6</xdr:row>
      <xdr:rowOff>390525</xdr:rowOff>
    </xdr:from>
    <xdr:to>
      <xdr:col>8</xdr:col>
      <xdr:colOff>38100</xdr:colOff>
      <xdr:row>8</xdr:row>
      <xdr:rowOff>28575</xdr:rowOff>
    </xdr:to>
    <xdr:sp>
      <xdr:nvSpPr>
        <xdr:cNvPr id="18" name="正方形/長方形 1"/>
        <xdr:cNvSpPr>
          <a:spLocks/>
        </xdr:cNvSpPr>
      </xdr:nvSpPr>
      <xdr:spPr>
        <a:xfrm>
          <a:off x="1381125" y="1895475"/>
          <a:ext cx="3086100" cy="257175"/>
        </a:xfrm>
        <a:prstGeom prst="rect">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8</xdr:row>
      <xdr:rowOff>38100</xdr:rowOff>
    </xdr:from>
    <xdr:to>
      <xdr:col>5</xdr:col>
      <xdr:colOff>171450</xdr:colOff>
      <xdr:row>11</xdr:row>
      <xdr:rowOff>352425</xdr:rowOff>
    </xdr:to>
    <xdr:sp>
      <xdr:nvSpPr>
        <xdr:cNvPr id="19" name="直線矢印コネクタ 25"/>
        <xdr:cNvSpPr>
          <a:spLocks/>
        </xdr:cNvSpPr>
      </xdr:nvSpPr>
      <xdr:spPr>
        <a:xfrm flipV="1">
          <a:off x="2714625" y="2162175"/>
          <a:ext cx="0" cy="8667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771525</xdr:colOff>
      <xdr:row>11</xdr:row>
      <xdr:rowOff>371475</xdr:rowOff>
    </xdr:from>
    <xdr:ext cx="1181100" cy="276225"/>
    <xdr:sp>
      <xdr:nvSpPr>
        <xdr:cNvPr id="20" name="テキスト ボックス 26"/>
        <xdr:cNvSpPr txBox="1">
          <a:spLocks noChangeArrowheads="1"/>
        </xdr:cNvSpPr>
      </xdr:nvSpPr>
      <xdr:spPr>
        <a:xfrm>
          <a:off x="2190750" y="3048000"/>
          <a:ext cx="1181100" cy="276225"/>
        </a:xfrm>
        <a:prstGeom prst="rect">
          <a:avLst/>
        </a:prstGeom>
        <a:solidFill>
          <a:srgbClr val="FFFFFF"/>
        </a:solidFill>
        <a:ln w="9525" cmpd="sng">
          <a:noFill/>
        </a:ln>
      </xdr:spPr>
      <xdr:txBody>
        <a:bodyPr vertOverflow="clip" wrap="square">
          <a:spAutoFit/>
        </a:bodyPr>
        <a:p>
          <a:pPr algn="l">
            <a:defRPr/>
          </a:pPr>
          <a:r>
            <a:rPr lang="en-US" cap="none" sz="1100" b="1" i="0" u="none" baseline="0">
              <a:solidFill>
                <a:srgbClr val="FF0000"/>
              </a:solidFill>
              <a:latin typeface="ＭＳ Ｐゴシック"/>
              <a:ea typeface="ＭＳ Ｐゴシック"/>
              <a:cs typeface="ＭＳ Ｐゴシック"/>
            </a:rPr>
            <a:t>入力箇所注意！</a:t>
          </a:r>
        </a:p>
      </xdr:txBody>
    </xdr:sp>
    <xdr:clientData/>
  </xdr:oneCellAnchor>
  <xdr:twoCellAnchor>
    <xdr:from>
      <xdr:col>2</xdr:col>
      <xdr:colOff>19050</xdr:colOff>
      <xdr:row>27</xdr:row>
      <xdr:rowOff>19050</xdr:rowOff>
    </xdr:from>
    <xdr:to>
      <xdr:col>5</xdr:col>
      <xdr:colOff>962025</xdr:colOff>
      <xdr:row>79</xdr:row>
      <xdr:rowOff>38100</xdr:rowOff>
    </xdr:to>
    <xdr:sp>
      <xdr:nvSpPr>
        <xdr:cNvPr id="21" name="AutoShape 16"/>
        <xdr:cNvSpPr>
          <a:spLocks/>
        </xdr:cNvSpPr>
      </xdr:nvSpPr>
      <xdr:spPr>
        <a:xfrm>
          <a:off x="228600" y="6057900"/>
          <a:ext cx="3276600" cy="912495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50</xdr:row>
      <xdr:rowOff>76200</xdr:rowOff>
    </xdr:from>
    <xdr:to>
      <xdr:col>6</xdr:col>
      <xdr:colOff>9525</xdr:colOff>
      <xdr:row>55</xdr:row>
      <xdr:rowOff>76200</xdr:rowOff>
    </xdr:to>
    <xdr:sp>
      <xdr:nvSpPr>
        <xdr:cNvPr id="22" name="Text Box 18"/>
        <xdr:cNvSpPr txBox="1">
          <a:spLocks noChangeArrowheads="1"/>
        </xdr:cNvSpPr>
      </xdr:nvSpPr>
      <xdr:spPr>
        <a:xfrm>
          <a:off x="1438275" y="10172700"/>
          <a:ext cx="2124075" cy="857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指定科目と認められた科目を過不足なく明示するとともに、並び順については、「指定科目に該当すると認められる開講科目一覧」と同じとしてください。</a:t>
          </a:r>
        </a:p>
      </xdr:txBody>
    </xdr:sp>
    <xdr:clientData/>
  </xdr:twoCellAnchor>
  <xdr:oneCellAnchor>
    <xdr:from>
      <xdr:col>9</xdr:col>
      <xdr:colOff>714375</xdr:colOff>
      <xdr:row>3</xdr:row>
      <xdr:rowOff>85725</xdr:rowOff>
    </xdr:from>
    <xdr:ext cx="1285875" cy="209550"/>
    <xdr:sp>
      <xdr:nvSpPr>
        <xdr:cNvPr id="23" name="テキスト ボックス 27"/>
        <xdr:cNvSpPr txBox="1">
          <a:spLocks noChangeArrowheads="1"/>
        </xdr:cNvSpPr>
      </xdr:nvSpPr>
      <xdr:spPr>
        <a:xfrm>
          <a:off x="5876925" y="600075"/>
          <a:ext cx="1285875" cy="209550"/>
        </a:xfrm>
        <a:prstGeom prst="rect">
          <a:avLst/>
        </a:prstGeom>
        <a:solidFill>
          <a:srgbClr val="FFFFFF"/>
        </a:solidFill>
        <a:ln w="9525" cmpd="sng">
          <a:noFill/>
        </a:ln>
      </xdr:spPr>
      <xdr:txBody>
        <a:bodyPr vertOverflow="clip" wrap="square">
          <a:spAutoFit/>
        </a:bodyPr>
        <a:p>
          <a:pPr algn="l">
            <a:defRPr/>
          </a:pPr>
          <a:r>
            <a:rPr lang="en-US" cap="none" sz="700" b="1" i="0" u="none" baseline="0">
              <a:solidFill>
                <a:srgbClr val="FF0000"/>
              </a:solidFill>
              <a:latin typeface="ＭＳ Ｐゴシック"/>
              <a:ea typeface="ＭＳ Ｐゴシック"/>
              <a:cs typeface="ＭＳ Ｐゴシック"/>
            </a:rPr>
            <a:t>上段：一級、下段：二級・木造</a:t>
          </a:r>
        </a:p>
      </xdr:txBody>
    </xdr:sp>
    <xdr:clientData/>
  </xdr:oneCellAnchor>
  <xdr:twoCellAnchor>
    <xdr:from>
      <xdr:col>3</xdr:col>
      <xdr:colOff>304800</xdr:colOff>
      <xdr:row>15</xdr:row>
      <xdr:rowOff>38100</xdr:rowOff>
    </xdr:from>
    <xdr:to>
      <xdr:col>5</xdr:col>
      <xdr:colOff>552450</xdr:colOff>
      <xdr:row>20</xdr:row>
      <xdr:rowOff>38100</xdr:rowOff>
    </xdr:to>
    <xdr:sp>
      <xdr:nvSpPr>
        <xdr:cNvPr id="24" name="テキスト ボックス 28"/>
        <xdr:cNvSpPr txBox="1">
          <a:spLocks noChangeArrowheads="1"/>
        </xdr:cNvSpPr>
      </xdr:nvSpPr>
      <xdr:spPr>
        <a:xfrm>
          <a:off x="723900" y="3609975"/>
          <a:ext cx="2371725" cy="1066800"/>
        </a:xfrm>
        <a:prstGeom prst="rect">
          <a:avLst/>
        </a:prstGeom>
        <a:solidFill>
          <a:srgbClr val="FFFFFF"/>
        </a:solidFill>
        <a:ln w="952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修得単位を入力すると、単位要件を満たせば自動で○になります。</a:t>
          </a:r>
        </a:p>
      </xdr:txBody>
    </xdr:sp>
    <xdr:clientData/>
  </xdr:twoCellAnchor>
  <xdr:twoCellAnchor>
    <xdr:from>
      <xdr:col>6</xdr:col>
      <xdr:colOff>0</xdr:colOff>
      <xdr:row>1</xdr:row>
      <xdr:rowOff>28575</xdr:rowOff>
    </xdr:from>
    <xdr:to>
      <xdr:col>9</xdr:col>
      <xdr:colOff>0</xdr:colOff>
      <xdr:row>3</xdr:row>
      <xdr:rowOff>0</xdr:rowOff>
    </xdr:to>
    <xdr:sp>
      <xdr:nvSpPr>
        <xdr:cNvPr id="25" name="正方形/長方形 31"/>
        <xdr:cNvSpPr>
          <a:spLocks/>
        </xdr:cNvSpPr>
      </xdr:nvSpPr>
      <xdr:spPr>
        <a:xfrm>
          <a:off x="3552825" y="200025"/>
          <a:ext cx="1609725" cy="314325"/>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0</xdr:rowOff>
    </xdr:from>
    <xdr:to>
      <xdr:col>9</xdr:col>
      <xdr:colOff>800100</xdr:colOff>
      <xdr:row>3</xdr:row>
      <xdr:rowOff>161925</xdr:rowOff>
    </xdr:to>
    <xdr:sp>
      <xdr:nvSpPr>
        <xdr:cNvPr id="26" name="直線矢印コネクタ 32"/>
        <xdr:cNvSpPr>
          <a:spLocks/>
        </xdr:cNvSpPr>
      </xdr:nvSpPr>
      <xdr:spPr>
        <a:xfrm flipH="1" flipV="1">
          <a:off x="5162550" y="514350"/>
          <a:ext cx="800100" cy="1619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133350</xdr:rowOff>
    </xdr:from>
    <xdr:to>
      <xdr:col>10</xdr:col>
      <xdr:colOff>85725</xdr:colOff>
      <xdr:row>11</xdr:row>
      <xdr:rowOff>114300</xdr:rowOff>
    </xdr:to>
    <xdr:sp>
      <xdr:nvSpPr>
        <xdr:cNvPr id="1" name="角丸四角形 1"/>
        <xdr:cNvSpPr>
          <a:spLocks/>
        </xdr:cNvSpPr>
      </xdr:nvSpPr>
      <xdr:spPr>
        <a:xfrm>
          <a:off x="95250" y="133350"/>
          <a:ext cx="6276975" cy="2705100"/>
        </a:xfrm>
        <a:prstGeom prst="roundRect">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45</xdr:row>
      <xdr:rowOff>209550</xdr:rowOff>
    </xdr:from>
    <xdr:to>
      <xdr:col>3</xdr:col>
      <xdr:colOff>371475</xdr:colOff>
      <xdr:row>47</xdr:row>
      <xdr:rowOff>9525</xdr:rowOff>
    </xdr:to>
    <xdr:sp>
      <xdr:nvSpPr>
        <xdr:cNvPr id="1" name="円/楕円 1"/>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45</xdr:row>
      <xdr:rowOff>209550</xdr:rowOff>
    </xdr:from>
    <xdr:to>
      <xdr:col>3</xdr:col>
      <xdr:colOff>371475</xdr:colOff>
      <xdr:row>47</xdr:row>
      <xdr:rowOff>9525</xdr:rowOff>
    </xdr:to>
    <xdr:sp>
      <xdr:nvSpPr>
        <xdr:cNvPr id="2" name="円/楕円 2"/>
        <xdr:cNvSpPr>
          <a:spLocks/>
        </xdr:cNvSpPr>
      </xdr:nvSpPr>
      <xdr:spPr>
        <a:xfrm>
          <a:off x="962025" y="8324850"/>
          <a:ext cx="390525" cy="2571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304800</xdr:colOff>
      <xdr:row>8</xdr:row>
      <xdr:rowOff>104775</xdr:rowOff>
    </xdr:from>
    <xdr:to>
      <xdr:col>9</xdr:col>
      <xdr:colOff>285750</xdr:colOff>
      <xdr:row>9</xdr:row>
      <xdr:rowOff>104775</xdr:rowOff>
    </xdr:to>
    <xdr:sp>
      <xdr:nvSpPr>
        <xdr:cNvPr id="3" name="Text Box 18"/>
        <xdr:cNvSpPr txBox="1">
          <a:spLocks noChangeArrowheads="1"/>
        </xdr:cNvSpPr>
      </xdr:nvSpPr>
      <xdr:spPr>
        <a:xfrm>
          <a:off x="581025" y="1895475"/>
          <a:ext cx="4867275" cy="1428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セットとなる「指定科目修得単位証明書・卒業証明書」と同じコードとしてください。</a:t>
          </a:r>
        </a:p>
      </xdr:txBody>
    </xdr:sp>
    <xdr:clientData/>
  </xdr:twoCellAnchor>
  <xdr:twoCellAnchor>
    <xdr:from>
      <xdr:col>9</xdr:col>
      <xdr:colOff>295275</xdr:colOff>
      <xdr:row>7</xdr:row>
      <xdr:rowOff>152400</xdr:rowOff>
    </xdr:from>
    <xdr:to>
      <xdr:col>10</xdr:col>
      <xdr:colOff>114300</xdr:colOff>
      <xdr:row>8</xdr:row>
      <xdr:rowOff>114300</xdr:rowOff>
    </xdr:to>
    <xdr:sp>
      <xdr:nvSpPr>
        <xdr:cNvPr id="4" name="Line 19"/>
        <xdr:cNvSpPr>
          <a:spLocks/>
        </xdr:cNvSpPr>
      </xdr:nvSpPr>
      <xdr:spPr>
        <a:xfrm flipH="1">
          <a:off x="5457825" y="1733550"/>
          <a:ext cx="247650" cy="171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xdr:row>
      <xdr:rowOff>19050</xdr:rowOff>
    </xdr:from>
    <xdr:to>
      <xdr:col>10</xdr:col>
      <xdr:colOff>1143000</xdr:colOff>
      <xdr:row>8</xdr:row>
      <xdr:rowOff>9525</xdr:rowOff>
    </xdr:to>
    <xdr:sp>
      <xdr:nvSpPr>
        <xdr:cNvPr id="5" name="Oval 20"/>
        <xdr:cNvSpPr>
          <a:spLocks/>
        </xdr:cNvSpPr>
      </xdr:nvSpPr>
      <xdr:spPr>
        <a:xfrm>
          <a:off x="5600700" y="1600200"/>
          <a:ext cx="11334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419100</xdr:colOff>
      <xdr:row>6</xdr:row>
      <xdr:rowOff>38100</xdr:rowOff>
    </xdr:from>
    <xdr:to>
      <xdr:col>10</xdr:col>
      <xdr:colOff>1143000</xdr:colOff>
      <xdr:row>7</xdr:row>
      <xdr:rowOff>0</xdr:rowOff>
    </xdr:to>
    <xdr:sp>
      <xdr:nvSpPr>
        <xdr:cNvPr id="6" name="Oval 20"/>
        <xdr:cNvSpPr>
          <a:spLocks/>
        </xdr:cNvSpPr>
      </xdr:nvSpPr>
      <xdr:spPr>
        <a:xfrm>
          <a:off x="5581650" y="1409700"/>
          <a:ext cx="1152525" cy="1714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5</xdr:row>
      <xdr:rowOff>161925</xdr:rowOff>
    </xdr:from>
    <xdr:to>
      <xdr:col>7</xdr:col>
      <xdr:colOff>1181100</xdr:colOff>
      <xdr:row>7</xdr:row>
      <xdr:rowOff>38100</xdr:rowOff>
    </xdr:to>
    <xdr:sp>
      <xdr:nvSpPr>
        <xdr:cNvPr id="7" name="Oval 20"/>
        <xdr:cNvSpPr>
          <a:spLocks/>
        </xdr:cNvSpPr>
      </xdr:nvSpPr>
      <xdr:spPr>
        <a:xfrm>
          <a:off x="3819525" y="1323975"/>
          <a:ext cx="942975" cy="295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933450</xdr:colOff>
      <xdr:row>3</xdr:row>
      <xdr:rowOff>66675</xdr:rowOff>
    </xdr:from>
    <xdr:to>
      <xdr:col>6</xdr:col>
      <xdr:colOff>676275</xdr:colOff>
      <xdr:row>4</xdr:row>
      <xdr:rowOff>76200</xdr:rowOff>
    </xdr:to>
    <xdr:sp>
      <xdr:nvSpPr>
        <xdr:cNvPr id="8" name="Text Box 16"/>
        <xdr:cNvSpPr txBox="1">
          <a:spLocks noChangeArrowheads="1"/>
        </xdr:cNvSpPr>
      </xdr:nvSpPr>
      <xdr:spPr>
        <a:xfrm>
          <a:off x="2305050" y="847725"/>
          <a:ext cx="122872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編入した年月日を明記</a:t>
          </a:r>
        </a:p>
      </xdr:txBody>
    </xdr:sp>
    <xdr:clientData/>
  </xdr:twoCellAnchor>
  <xdr:twoCellAnchor>
    <xdr:from>
      <xdr:col>6</xdr:col>
      <xdr:colOff>685800</xdr:colOff>
      <xdr:row>4</xdr:row>
      <xdr:rowOff>76200</xdr:rowOff>
    </xdr:from>
    <xdr:to>
      <xdr:col>7</xdr:col>
      <xdr:colOff>314325</xdr:colOff>
      <xdr:row>6</xdr:row>
      <xdr:rowOff>28575</xdr:rowOff>
    </xdr:to>
    <xdr:sp>
      <xdr:nvSpPr>
        <xdr:cNvPr id="9" name="Line 17"/>
        <xdr:cNvSpPr>
          <a:spLocks/>
        </xdr:cNvSpPr>
      </xdr:nvSpPr>
      <xdr:spPr>
        <a:xfrm>
          <a:off x="3543300" y="1066800"/>
          <a:ext cx="352425" cy="33337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342900</xdr:colOff>
      <xdr:row>3</xdr:row>
      <xdr:rowOff>38100</xdr:rowOff>
    </xdr:from>
    <xdr:to>
      <xdr:col>10</xdr:col>
      <xdr:colOff>114300</xdr:colOff>
      <xdr:row>4</xdr:row>
      <xdr:rowOff>47625</xdr:rowOff>
    </xdr:to>
    <xdr:sp>
      <xdr:nvSpPr>
        <xdr:cNvPr id="10" name="Text Box 16"/>
        <xdr:cNvSpPr txBox="1">
          <a:spLocks noChangeArrowheads="1"/>
        </xdr:cNvSpPr>
      </xdr:nvSpPr>
      <xdr:spPr>
        <a:xfrm>
          <a:off x="3924300" y="819150"/>
          <a:ext cx="1781175" cy="2190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編入先のクラスの入学年を明記</a:t>
          </a:r>
        </a:p>
      </xdr:txBody>
    </xdr:sp>
    <xdr:clientData/>
  </xdr:twoCellAnchor>
  <xdr:twoCellAnchor>
    <xdr:from>
      <xdr:col>9</xdr:col>
      <xdr:colOff>76200</xdr:colOff>
      <xdr:row>4</xdr:row>
      <xdr:rowOff>66675</xdr:rowOff>
    </xdr:from>
    <xdr:to>
      <xdr:col>10</xdr:col>
      <xdr:colOff>66675</xdr:colOff>
      <xdr:row>6</xdr:row>
      <xdr:rowOff>76200</xdr:rowOff>
    </xdr:to>
    <xdr:sp>
      <xdr:nvSpPr>
        <xdr:cNvPr id="11" name="Line 17"/>
        <xdr:cNvSpPr>
          <a:spLocks/>
        </xdr:cNvSpPr>
      </xdr:nvSpPr>
      <xdr:spPr>
        <a:xfrm>
          <a:off x="5238750" y="1057275"/>
          <a:ext cx="419100" cy="3905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0</xdr:rowOff>
    </xdr:from>
    <xdr:to>
      <xdr:col>2</xdr:col>
      <xdr:colOff>123825</xdr:colOff>
      <xdr:row>14</xdr:row>
      <xdr:rowOff>152400</xdr:rowOff>
    </xdr:to>
    <xdr:sp>
      <xdr:nvSpPr>
        <xdr:cNvPr id="12" name="Oval 15"/>
        <xdr:cNvSpPr>
          <a:spLocks/>
        </xdr:cNvSpPr>
      </xdr:nvSpPr>
      <xdr:spPr>
        <a:xfrm>
          <a:off x="276225" y="2457450"/>
          <a:ext cx="476250" cy="495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16</xdr:row>
      <xdr:rowOff>123825</xdr:rowOff>
    </xdr:from>
    <xdr:to>
      <xdr:col>6</xdr:col>
      <xdr:colOff>123825</xdr:colOff>
      <xdr:row>18</xdr:row>
      <xdr:rowOff>152400</xdr:rowOff>
    </xdr:to>
    <xdr:sp>
      <xdr:nvSpPr>
        <xdr:cNvPr id="13" name="Text Box 16"/>
        <xdr:cNvSpPr txBox="1">
          <a:spLocks noChangeArrowheads="1"/>
        </xdr:cNvSpPr>
      </xdr:nvSpPr>
      <xdr:spPr>
        <a:xfrm>
          <a:off x="838200" y="3267075"/>
          <a:ext cx="2143125" cy="371475"/>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「指定科目修得証明書・卒業証明書」の備考欄に記載した番号を明記</a:t>
          </a:r>
        </a:p>
      </xdr:txBody>
    </xdr:sp>
    <xdr:clientData/>
  </xdr:twoCellAnchor>
  <xdr:twoCellAnchor>
    <xdr:from>
      <xdr:col>2</xdr:col>
      <xdr:colOff>66675</xdr:colOff>
      <xdr:row>14</xdr:row>
      <xdr:rowOff>57150</xdr:rowOff>
    </xdr:from>
    <xdr:to>
      <xdr:col>3</xdr:col>
      <xdr:colOff>133350</xdr:colOff>
      <xdr:row>16</xdr:row>
      <xdr:rowOff>133350</xdr:rowOff>
    </xdr:to>
    <xdr:sp>
      <xdr:nvSpPr>
        <xdr:cNvPr id="14" name="Line 17"/>
        <xdr:cNvSpPr>
          <a:spLocks/>
        </xdr:cNvSpPr>
      </xdr:nvSpPr>
      <xdr:spPr>
        <a:xfrm>
          <a:off x="695325" y="285750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12</xdr:row>
      <xdr:rowOff>0</xdr:rowOff>
    </xdr:from>
    <xdr:to>
      <xdr:col>6</xdr:col>
      <xdr:colOff>552450</xdr:colOff>
      <xdr:row>14</xdr:row>
      <xdr:rowOff>57150</xdr:rowOff>
    </xdr:to>
    <xdr:sp>
      <xdr:nvSpPr>
        <xdr:cNvPr id="15" name="Oval 20"/>
        <xdr:cNvSpPr>
          <a:spLocks/>
        </xdr:cNvSpPr>
      </xdr:nvSpPr>
      <xdr:spPr>
        <a:xfrm>
          <a:off x="2886075" y="2457450"/>
          <a:ext cx="523875" cy="4000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16</xdr:row>
      <xdr:rowOff>47625</xdr:rowOff>
    </xdr:from>
    <xdr:to>
      <xdr:col>9</xdr:col>
      <xdr:colOff>38100</xdr:colOff>
      <xdr:row>17</xdr:row>
      <xdr:rowOff>161925</xdr:rowOff>
    </xdr:to>
    <xdr:sp>
      <xdr:nvSpPr>
        <xdr:cNvPr id="16" name="Text Box 16"/>
        <xdr:cNvSpPr txBox="1">
          <a:spLocks noChangeArrowheads="1"/>
        </xdr:cNvSpPr>
      </xdr:nvSpPr>
      <xdr:spPr>
        <a:xfrm>
          <a:off x="3705225" y="3190875"/>
          <a:ext cx="1495425" cy="285750"/>
        </a:xfrm>
        <a:prstGeom prst="rect">
          <a:avLst/>
        </a:prstGeom>
        <a:solidFill>
          <a:srgbClr val="FFFFFF"/>
        </a:solidFill>
        <a:ln w="19050"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編入前の学校に入学した年を明記</a:t>
          </a:r>
        </a:p>
      </xdr:txBody>
    </xdr:sp>
    <xdr:clientData/>
  </xdr:twoCellAnchor>
  <xdr:twoCellAnchor>
    <xdr:from>
      <xdr:col>6</xdr:col>
      <xdr:colOff>447675</xdr:colOff>
      <xdr:row>14</xdr:row>
      <xdr:rowOff>0</xdr:rowOff>
    </xdr:from>
    <xdr:to>
      <xdr:col>7</xdr:col>
      <xdr:colOff>142875</xdr:colOff>
      <xdr:row>16</xdr:row>
      <xdr:rowOff>76200</xdr:rowOff>
    </xdr:to>
    <xdr:sp>
      <xdr:nvSpPr>
        <xdr:cNvPr id="17" name="Line 17"/>
        <xdr:cNvSpPr>
          <a:spLocks/>
        </xdr:cNvSpPr>
      </xdr:nvSpPr>
      <xdr:spPr>
        <a:xfrm>
          <a:off x="3305175" y="2800350"/>
          <a:ext cx="419100" cy="4191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L83"/>
  <sheetViews>
    <sheetView view="pageBreakPreview" zoomScaleSheetLayoutView="100" zoomScalePageLayoutView="0" workbookViewId="0" topLeftCell="A7">
      <selection activeCell="M2" sqref="M2"/>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125" style="1" hidden="1" customWidth="1"/>
    <col min="7" max="7" width="8.50390625" style="1" customWidth="1"/>
    <col min="8" max="8" width="8.50390625" style="52" hidden="1" customWidth="1"/>
    <col min="9" max="9" width="11.00390625" style="1" customWidth="1"/>
    <col min="10" max="10" width="13.75390625" style="1" customWidth="1"/>
    <col min="11" max="11" width="13.625" style="1" customWidth="1"/>
    <col min="12" max="12" width="26.50390625" style="1" customWidth="1"/>
    <col min="13" max="13" width="3.00390625" style="1" customWidth="1"/>
    <col min="14" max="16384" width="9.00390625" style="1" customWidth="1"/>
  </cols>
  <sheetData>
    <row r="1" spans="3:12" s="77" customFormat="1" ht="14.25">
      <c r="C1" s="341" t="s">
        <v>112</v>
      </c>
      <c r="D1" s="341"/>
      <c r="E1" s="341"/>
      <c r="F1" s="341"/>
      <c r="G1" s="341"/>
      <c r="H1" s="341"/>
      <c r="I1" s="341"/>
      <c r="J1" s="341"/>
      <c r="K1" s="341"/>
      <c r="L1" s="341"/>
    </row>
    <row r="2" ht="64.5" customHeight="1"/>
    <row r="3" spans="1:12" ht="13.5">
      <c r="A3" s="1"/>
      <c r="B3" s="1" t="s">
        <v>38</v>
      </c>
      <c r="K3" s="20"/>
      <c r="L3" s="20"/>
    </row>
    <row r="4" spans="1:12" ht="13.5">
      <c r="A4" s="1"/>
      <c r="B4" s="1" t="s">
        <v>38</v>
      </c>
      <c r="C4" s="6" t="s">
        <v>49</v>
      </c>
      <c r="E4" s="20"/>
      <c r="F4" s="20"/>
      <c r="G4" s="20"/>
      <c r="H4" s="62"/>
      <c r="K4" s="20"/>
      <c r="L4" s="78" t="s">
        <v>52</v>
      </c>
    </row>
    <row r="5" spans="1:12" ht="13.5">
      <c r="A5" s="1"/>
      <c r="B5" s="1" t="s">
        <v>38</v>
      </c>
      <c r="C5" s="6"/>
      <c r="E5" s="20"/>
      <c r="F5" s="20"/>
      <c r="G5" s="20"/>
      <c r="H5" s="62"/>
      <c r="K5" s="20"/>
      <c r="L5" s="20"/>
    </row>
    <row r="6" spans="2:12" s="21" customFormat="1" ht="19.5" customHeight="1">
      <c r="B6" s="1" t="s">
        <v>38</v>
      </c>
      <c r="D6" s="342" t="s">
        <v>30</v>
      </c>
      <c r="E6" s="342"/>
      <c r="F6" s="342"/>
      <c r="G6" s="342"/>
      <c r="H6" s="342"/>
      <c r="I6" s="342"/>
      <c r="J6" s="342"/>
      <c r="K6" s="342"/>
      <c r="L6" s="342"/>
    </row>
    <row r="7" spans="2:12" s="22" customFormat="1" ht="19.5" customHeight="1">
      <c r="B7" s="1" t="s">
        <v>38</v>
      </c>
      <c r="D7" s="342" t="s">
        <v>31</v>
      </c>
      <c r="E7" s="342"/>
      <c r="F7" s="342"/>
      <c r="G7" s="342"/>
      <c r="H7" s="342"/>
      <c r="I7" s="342"/>
      <c r="J7" s="342"/>
      <c r="K7" s="342"/>
      <c r="L7" s="342"/>
    </row>
    <row r="8" spans="2:12" s="22" customFormat="1" ht="16.5" customHeight="1">
      <c r="B8" s="1" t="s">
        <v>38</v>
      </c>
      <c r="D8" s="23"/>
      <c r="E8" s="23"/>
      <c r="F8" s="23"/>
      <c r="G8" s="23"/>
      <c r="H8" s="63"/>
      <c r="I8" s="23"/>
      <c r="J8" s="23"/>
      <c r="K8" s="23"/>
      <c r="L8" s="23"/>
    </row>
    <row r="9" spans="2:12" ht="33.75" customHeight="1">
      <c r="B9" s="1" t="s">
        <v>38</v>
      </c>
      <c r="C9" s="38" t="s">
        <v>2</v>
      </c>
      <c r="D9" s="39"/>
      <c r="E9" s="343" t="s">
        <v>51</v>
      </c>
      <c r="F9" s="344"/>
      <c r="G9" s="344"/>
      <c r="H9" s="344"/>
      <c r="I9" s="344"/>
      <c r="J9" s="345"/>
      <c r="K9" s="2" t="s">
        <v>15</v>
      </c>
      <c r="L9" s="34" t="s">
        <v>53</v>
      </c>
    </row>
    <row r="10" spans="2:12" ht="15" customHeight="1">
      <c r="B10" s="1" t="s">
        <v>38</v>
      </c>
      <c r="C10" s="38" t="s">
        <v>16</v>
      </c>
      <c r="D10" s="39"/>
      <c r="E10" s="346" t="s">
        <v>54</v>
      </c>
      <c r="F10" s="347"/>
      <c r="G10" s="348"/>
      <c r="H10" s="64"/>
      <c r="I10" s="9" t="s">
        <v>3</v>
      </c>
      <c r="J10" s="74" t="s">
        <v>115</v>
      </c>
      <c r="K10" s="3" t="s">
        <v>29</v>
      </c>
      <c r="L10" s="76" t="s">
        <v>113</v>
      </c>
    </row>
    <row r="11" spans="2:12" ht="15" customHeight="1">
      <c r="B11" s="1" t="s">
        <v>38</v>
      </c>
      <c r="C11" s="38" t="s">
        <v>5</v>
      </c>
      <c r="D11" s="39"/>
      <c r="E11" s="349" t="s">
        <v>114</v>
      </c>
      <c r="F11" s="350"/>
      <c r="G11" s="351"/>
      <c r="H11" s="65"/>
      <c r="I11" s="3" t="s">
        <v>4</v>
      </c>
      <c r="J11" s="75" t="s">
        <v>114</v>
      </c>
      <c r="K11" s="3" t="s">
        <v>33</v>
      </c>
      <c r="L11" s="37" t="s">
        <v>109</v>
      </c>
    </row>
    <row r="12" spans="2:12" s="52" customFormat="1" ht="13.5" customHeight="1">
      <c r="B12" s="1" t="s">
        <v>38</v>
      </c>
      <c r="C12" s="8"/>
      <c r="D12" s="8"/>
      <c r="E12" s="53"/>
      <c r="F12" s="53"/>
      <c r="G12" s="53"/>
      <c r="H12" s="53"/>
      <c r="I12" s="51"/>
      <c r="J12" s="54"/>
      <c r="K12" s="51"/>
      <c r="L12" s="72">
        <v>39813</v>
      </c>
    </row>
    <row r="13" spans="2:3" ht="13.5" customHeight="1">
      <c r="B13" s="1" t="s">
        <v>38</v>
      </c>
      <c r="C13" s="55" t="s">
        <v>35</v>
      </c>
    </row>
    <row r="14" spans="2:12" ht="16.5" customHeight="1">
      <c r="B14" s="1" t="s">
        <v>38</v>
      </c>
      <c r="C14" s="352" t="s">
        <v>19</v>
      </c>
      <c r="D14" s="353"/>
      <c r="E14" s="354"/>
      <c r="F14" s="70"/>
      <c r="G14" s="4" t="s">
        <v>18</v>
      </c>
      <c r="H14" s="66"/>
      <c r="I14" s="4" t="s">
        <v>20</v>
      </c>
      <c r="J14" s="4" t="s">
        <v>1</v>
      </c>
      <c r="K14" s="4" t="s">
        <v>14</v>
      </c>
      <c r="L14" s="5" t="s">
        <v>17</v>
      </c>
    </row>
    <row r="15" spans="2:12" ht="13.5">
      <c r="B15" s="1" t="s">
        <v>38</v>
      </c>
      <c r="C15" s="46" t="s">
        <v>48</v>
      </c>
      <c r="D15" s="79" t="s">
        <v>55</v>
      </c>
      <c r="E15" s="68"/>
      <c r="F15" s="43"/>
      <c r="G15" s="80">
        <v>1</v>
      </c>
      <c r="H15" s="81">
        <v>1</v>
      </c>
      <c r="I15" s="24">
        <f>H15*1</f>
        <v>1</v>
      </c>
      <c r="J15" s="56">
        <v>1</v>
      </c>
      <c r="K15" s="16"/>
      <c r="L15" s="10"/>
    </row>
    <row r="16" spans="3:12" ht="13.5">
      <c r="C16" s="47" t="s">
        <v>61</v>
      </c>
      <c r="D16" s="82" t="s">
        <v>56</v>
      </c>
      <c r="E16" s="83"/>
      <c r="F16" s="44"/>
      <c r="G16" s="84">
        <v>1</v>
      </c>
      <c r="H16" s="85">
        <v>1</v>
      </c>
      <c r="I16" s="25">
        <v>2</v>
      </c>
      <c r="J16" s="57">
        <v>2</v>
      </c>
      <c r="K16" s="17"/>
      <c r="L16" s="11"/>
    </row>
    <row r="17" spans="3:12" ht="13.5">
      <c r="C17" s="47" t="s">
        <v>62</v>
      </c>
      <c r="D17" s="82" t="s">
        <v>57</v>
      </c>
      <c r="E17" s="83"/>
      <c r="F17" s="44"/>
      <c r="G17" s="84">
        <v>2</v>
      </c>
      <c r="H17" s="85">
        <v>2</v>
      </c>
      <c r="I17" s="25">
        <f>H17*1</f>
        <v>2</v>
      </c>
      <c r="J17" s="57">
        <v>2</v>
      </c>
      <c r="K17" s="17"/>
      <c r="L17" s="11" t="s">
        <v>107</v>
      </c>
    </row>
    <row r="18" spans="3:12" ht="13.5">
      <c r="C18" s="47" t="s">
        <v>62</v>
      </c>
      <c r="D18" s="82" t="s">
        <v>58</v>
      </c>
      <c r="E18" s="83"/>
      <c r="F18" s="44"/>
      <c r="G18" s="84">
        <v>2</v>
      </c>
      <c r="H18" s="85">
        <v>2</v>
      </c>
      <c r="I18" s="25">
        <f>H18*1</f>
        <v>2</v>
      </c>
      <c r="J18" s="57">
        <v>2</v>
      </c>
      <c r="K18" s="17"/>
      <c r="L18" s="33"/>
    </row>
    <row r="19" spans="3:12" ht="13.5">
      <c r="C19" s="47" t="s">
        <v>62</v>
      </c>
      <c r="D19" s="82" t="s">
        <v>59</v>
      </c>
      <c r="E19" s="83"/>
      <c r="F19" s="44"/>
      <c r="G19" s="84">
        <v>3</v>
      </c>
      <c r="H19" s="85">
        <v>2</v>
      </c>
      <c r="I19" s="25">
        <f>H19*1</f>
        <v>2</v>
      </c>
      <c r="J19" s="57"/>
      <c r="K19" s="17"/>
      <c r="L19" s="11"/>
    </row>
    <row r="20" spans="3:12" ht="13.5">
      <c r="C20" s="47" t="s">
        <v>62</v>
      </c>
      <c r="D20" s="86" t="s">
        <v>60</v>
      </c>
      <c r="E20" s="87"/>
      <c r="F20" s="45"/>
      <c r="G20" s="88">
        <v>3</v>
      </c>
      <c r="H20" s="89">
        <v>2</v>
      </c>
      <c r="I20" s="25">
        <f>H20*1</f>
        <v>2</v>
      </c>
      <c r="J20" s="57">
        <v>2</v>
      </c>
      <c r="K20" s="17"/>
      <c r="L20" s="11"/>
    </row>
    <row r="21" spans="2:12" ht="13.5">
      <c r="B21" s="1" t="s">
        <v>38</v>
      </c>
      <c r="C21" s="338" t="s">
        <v>0</v>
      </c>
      <c r="D21" s="339"/>
      <c r="E21" s="339"/>
      <c r="F21" s="339"/>
      <c r="G21" s="340"/>
      <c r="H21" s="71"/>
      <c r="I21" s="32">
        <f>SUM(I15:I20)</f>
        <v>11</v>
      </c>
      <c r="J21" s="59">
        <f>SUM(J15:J20)</f>
        <v>9</v>
      </c>
      <c r="K21" s="60" t="str">
        <f>IF(J21&gt;=7,"○","×")</f>
        <v>○</v>
      </c>
      <c r="L21" s="3" t="s">
        <v>6</v>
      </c>
    </row>
    <row r="22" spans="2:12" ht="13.5">
      <c r="B22" s="1" t="s">
        <v>38</v>
      </c>
      <c r="C22" s="46" t="s">
        <v>47</v>
      </c>
      <c r="D22" s="79" t="s">
        <v>63</v>
      </c>
      <c r="E22" s="68"/>
      <c r="F22" s="43"/>
      <c r="G22" s="90">
        <v>1</v>
      </c>
      <c r="H22" s="91">
        <v>1</v>
      </c>
      <c r="I22" s="24">
        <f>H22*1</f>
        <v>1</v>
      </c>
      <c r="J22" s="56">
        <v>1</v>
      </c>
      <c r="K22" s="16"/>
      <c r="L22" s="12"/>
    </row>
    <row r="23" spans="3:12" ht="13.5">
      <c r="C23" s="47" t="s">
        <v>47</v>
      </c>
      <c r="D23" s="82" t="s">
        <v>64</v>
      </c>
      <c r="E23" s="83"/>
      <c r="F23" s="44"/>
      <c r="G23" s="84">
        <v>1</v>
      </c>
      <c r="H23" s="85">
        <v>1</v>
      </c>
      <c r="I23" s="25">
        <f>H23*1</f>
        <v>1</v>
      </c>
      <c r="J23" s="57">
        <v>1</v>
      </c>
      <c r="K23" s="17"/>
      <c r="L23" s="11"/>
    </row>
    <row r="24" spans="3:12" ht="13.5">
      <c r="C24" s="47" t="s">
        <v>47</v>
      </c>
      <c r="D24" s="82" t="s">
        <v>65</v>
      </c>
      <c r="E24" s="83"/>
      <c r="F24" s="44"/>
      <c r="G24" s="84">
        <v>2</v>
      </c>
      <c r="H24" s="85">
        <v>1</v>
      </c>
      <c r="I24" s="25">
        <v>2</v>
      </c>
      <c r="J24" s="57">
        <v>2</v>
      </c>
      <c r="K24" s="17"/>
      <c r="L24" s="11"/>
    </row>
    <row r="25" spans="3:12" ht="13.5">
      <c r="C25" s="47" t="s">
        <v>47</v>
      </c>
      <c r="D25" s="82" t="s">
        <v>66</v>
      </c>
      <c r="E25" s="83"/>
      <c r="F25" s="44"/>
      <c r="G25" s="84">
        <v>2</v>
      </c>
      <c r="H25" s="85">
        <v>2</v>
      </c>
      <c r="I25" s="25">
        <f>H25*1</f>
        <v>2</v>
      </c>
      <c r="J25" s="57">
        <v>2</v>
      </c>
      <c r="K25" s="17"/>
      <c r="L25" s="11"/>
    </row>
    <row r="26" spans="3:12" ht="13.5">
      <c r="C26" s="47" t="s">
        <v>47</v>
      </c>
      <c r="D26" s="86" t="s">
        <v>67</v>
      </c>
      <c r="E26" s="87"/>
      <c r="F26" s="45"/>
      <c r="G26" s="88">
        <v>3</v>
      </c>
      <c r="H26" s="89">
        <v>1</v>
      </c>
      <c r="I26" s="25">
        <f>H26*1</f>
        <v>1</v>
      </c>
      <c r="J26" s="57"/>
      <c r="K26" s="17"/>
      <c r="L26" s="11"/>
    </row>
    <row r="27" spans="2:12" ht="13.5">
      <c r="B27" s="1" t="s">
        <v>38</v>
      </c>
      <c r="C27" s="338" t="s">
        <v>0</v>
      </c>
      <c r="D27" s="339"/>
      <c r="E27" s="339"/>
      <c r="F27" s="339"/>
      <c r="G27" s="340"/>
      <c r="H27" s="71"/>
      <c r="I27" s="32">
        <f>SUM(I22:I26)</f>
        <v>7</v>
      </c>
      <c r="J27" s="59">
        <f>SUM(J22:J26)</f>
        <v>6</v>
      </c>
      <c r="K27" s="60" t="str">
        <f>IF(J27&gt;=7,"○","×")</f>
        <v>×</v>
      </c>
      <c r="L27" s="3" t="s">
        <v>6</v>
      </c>
    </row>
    <row r="28" spans="2:12" ht="13.5">
      <c r="B28" s="1" t="s">
        <v>38</v>
      </c>
      <c r="C28" s="46" t="s">
        <v>46</v>
      </c>
      <c r="D28" s="79" t="s">
        <v>69</v>
      </c>
      <c r="E28" s="68"/>
      <c r="F28" s="43"/>
      <c r="G28" s="90">
        <v>1</v>
      </c>
      <c r="H28" s="91">
        <v>1</v>
      </c>
      <c r="I28" s="24">
        <f>H28*1</f>
        <v>1</v>
      </c>
      <c r="J28" s="56">
        <v>1</v>
      </c>
      <c r="K28" s="16"/>
      <c r="L28" s="12"/>
    </row>
    <row r="29" spans="3:12" ht="13.5">
      <c r="C29" s="47" t="s">
        <v>68</v>
      </c>
      <c r="D29" s="82" t="s">
        <v>70</v>
      </c>
      <c r="E29" s="83"/>
      <c r="F29" s="44"/>
      <c r="G29" s="84">
        <v>1</v>
      </c>
      <c r="H29" s="85">
        <v>2</v>
      </c>
      <c r="I29" s="25">
        <f>H29*1</f>
        <v>2</v>
      </c>
      <c r="J29" s="57">
        <v>2</v>
      </c>
      <c r="K29" s="17"/>
      <c r="L29" s="11"/>
    </row>
    <row r="30" spans="3:12" ht="13.5">
      <c r="C30" s="47" t="s">
        <v>68</v>
      </c>
      <c r="D30" s="82" t="s">
        <v>71</v>
      </c>
      <c r="E30" s="83"/>
      <c r="F30" s="44"/>
      <c r="G30" s="84">
        <v>2</v>
      </c>
      <c r="H30" s="85">
        <v>1</v>
      </c>
      <c r="I30" s="25">
        <f>H30*1</f>
        <v>1</v>
      </c>
      <c r="J30" s="57"/>
      <c r="K30" s="17"/>
      <c r="L30" s="11"/>
    </row>
    <row r="31" spans="3:12" ht="13.5">
      <c r="C31" s="47" t="s">
        <v>68</v>
      </c>
      <c r="D31" s="82" t="s">
        <v>72</v>
      </c>
      <c r="E31" s="83"/>
      <c r="F31" s="44"/>
      <c r="G31" s="84">
        <v>2</v>
      </c>
      <c r="H31" s="85">
        <v>1</v>
      </c>
      <c r="I31" s="25">
        <v>2</v>
      </c>
      <c r="J31" s="57">
        <v>2</v>
      </c>
      <c r="K31" s="17"/>
      <c r="L31" s="11"/>
    </row>
    <row r="32" spans="3:12" ht="13.5">
      <c r="C32" s="47" t="s">
        <v>68</v>
      </c>
      <c r="D32" s="86" t="s">
        <v>73</v>
      </c>
      <c r="E32" s="87"/>
      <c r="F32" s="45"/>
      <c r="G32" s="88">
        <v>3</v>
      </c>
      <c r="H32" s="89">
        <v>1</v>
      </c>
      <c r="I32" s="25">
        <v>2</v>
      </c>
      <c r="J32" s="57">
        <v>2</v>
      </c>
      <c r="K32" s="17"/>
      <c r="L32" s="11"/>
    </row>
    <row r="33" spans="2:12" ht="13.5">
      <c r="B33" s="1" t="s">
        <v>38</v>
      </c>
      <c r="C33" s="338" t="s">
        <v>0</v>
      </c>
      <c r="D33" s="339"/>
      <c r="E33" s="339"/>
      <c r="F33" s="339"/>
      <c r="G33" s="340"/>
      <c r="H33" s="71"/>
      <c r="I33" s="32">
        <f>SUM(I28:I32)</f>
        <v>8</v>
      </c>
      <c r="J33" s="59">
        <f>SUM(J28:J32)</f>
        <v>7</v>
      </c>
      <c r="K33" s="60" t="str">
        <f>IF(J33&gt;=2,"○","×")</f>
        <v>○</v>
      </c>
      <c r="L33" s="3" t="s">
        <v>7</v>
      </c>
    </row>
    <row r="34" spans="2:12" ht="13.5">
      <c r="B34" s="1" t="s">
        <v>38</v>
      </c>
      <c r="C34" s="46" t="s">
        <v>45</v>
      </c>
      <c r="D34" s="79" t="s">
        <v>75</v>
      </c>
      <c r="E34" s="68"/>
      <c r="F34" s="43"/>
      <c r="G34" s="90">
        <v>1</v>
      </c>
      <c r="H34" s="91">
        <v>2</v>
      </c>
      <c r="I34" s="24">
        <f>H34*1</f>
        <v>2</v>
      </c>
      <c r="J34" s="56">
        <v>2</v>
      </c>
      <c r="K34" s="16"/>
      <c r="L34" s="12"/>
    </row>
    <row r="35" spans="3:12" ht="13.5">
      <c r="C35" s="47" t="s">
        <v>74</v>
      </c>
      <c r="D35" s="82" t="s">
        <v>76</v>
      </c>
      <c r="E35" s="83"/>
      <c r="F35" s="44"/>
      <c r="G35" s="84">
        <v>1</v>
      </c>
      <c r="H35" s="85">
        <v>2</v>
      </c>
      <c r="I35" s="25">
        <f>H35*1</f>
        <v>2</v>
      </c>
      <c r="J35" s="57">
        <v>2</v>
      </c>
      <c r="K35" s="17"/>
      <c r="L35" s="11"/>
    </row>
    <row r="36" spans="3:12" ht="13.5">
      <c r="C36" s="47" t="s">
        <v>74</v>
      </c>
      <c r="D36" s="82" t="s">
        <v>77</v>
      </c>
      <c r="E36" s="83"/>
      <c r="F36" s="44"/>
      <c r="G36" s="84">
        <v>2</v>
      </c>
      <c r="H36" s="85">
        <v>1</v>
      </c>
      <c r="I36" s="25">
        <f>H36*1</f>
        <v>1</v>
      </c>
      <c r="J36" s="57">
        <v>1</v>
      </c>
      <c r="K36" s="17"/>
      <c r="L36" s="11"/>
    </row>
    <row r="37" spans="3:12" ht="13.5">
      <c r="C37" s="47" t="s">
        <v>74</v>
      </c>
      <c r="D37" s="82" t="s">
        <v>78</v>
      </c>
      <c r="E37" s="83"/>
      <c r="F37" s="44"/>
      <c r="G37" s="84">
        <v>2</v>
      </c>
      <c r="H37" s="85">
        <v>1</v>
      </c>
      <c r="I37" s="25">
        <f>H37*1</f>
        <v>1</v>
      </c>
      <c r="J37" s="57">
        <v>1</v>
      </c>
      <c r="K37" s="17"/>
      <c r="L37" s="11"/>
    </row>
    <row r="38" spans="3:12" ht="13.5">
      <c r="C38" s="47" t="s">
        <v>74</v>
      </c>
      <c r="D38" s="86" t="s">
        <v>79</v>
      </c>
      <c r="E38" s="87"/>
      <c r="F38" s="45"/>
      <c r="G38" s="88">
        <v>3</v>
      </c>
      <c r="H38" s="89">
        <v>2</v>
      </c>
      <c r="I38" s="25">
        <f>H38*1</f>
        <v>2</v>
      </c>
      <c r="J38" s="57"/>
      <c r="K38" s="17"/>
      <c r="L38" s="11"/>
    </row>
    <row r="39" spans="2:12" ht="13.5">
      <c r="B39" s="1" t="s">
        <v>38</v>
      </c>
      <c r="C39" s="338" t="s">
        <v>0</v>
      </c>
      <c r="D39" s="339"/>
      <c r="E39" s="339"/>
      <c r="F39" s="339"/>
      <c r="G39" s="340"/>
      <c r="H39" s="71"/>
      <c r="I39" s="32">
        <f>SUM(I34:I38)</f>
        <v>8</v>
      </c>
      <c r="J39" s="59">
        <f>SUM(J34:J38)</f>
        <v>6</v>
      </c>
      <c r="K39" s="60" t="str">
        <f>IF(J39&gt;=2,"○","×")</f>
        <v>○</v>
      </c>
      <c r="L39" s="3" t="s">
        <v>7</v>
      </c>
    </row>
    <row r="40" spans="2:12" ht="13.5">
      <c r="B40" s="1" t="s">
        <v>38</v>
      </c>
      <c r="C40" s="48" t="s">
        <v>44</v>
      </c>
      <c r="D40" s="79" t="s">
        <v>80</v>
      </c>
      <c r="E40" s="68"/>
      <c r="F40" s="43"/>
      <c r="G40" s="90">
        <v>1</v>
      </c>
      <c r="H40" s="91">
        <v>1</v>
      </c>
      <c r="I40" s="24">
        <f>H40*1</f>
        <v>1</v>
      </c>
      <c r="J40" s="56">
        <v>1</v>
      </c>
      <c r="K40" s="16"/>
      <c r="L40" s="12"/>
    </row>
    <row r="41" spans="3:12" ht="13.5">
      <c r="C41" s="49" t="s">
        <v>85</v>
      </c>
      <c r="D41" s="82" t="s">
        <v>81</v>
      </c>
      <c r="E41" s="83"/>
      <c r="F41" s="44"/>
      <c r="G41" s="84">
        <v>1</v>
      </c>
      <c r="H41" s="85">
        <v>2</v>
      </c>
      <c r="I41" s="25">
        <f>H41*1</f>
        <v>2</v>
      </c>
      <c r="J41" s="57">
        <v>2</v>
      </c>
      <c r="K41" s="17"/>
      <c r="L41" s="11"/>
    </row>
    <row r="42" spans="3:12" ht="13.5">
      <c r="C42" s="49" t="s">
        <v>85</v>
      </c>
      <c r="D42" s="82" t="s">
        <v>82</v>
      </c>
      <c r="E42" s="83"/>
      <c r="F42" s="44"/>
      <c r="G42" s="84">
        <v>2</v>
      </c>
      <c r="H42" s="85">
        <v>2</v>
      </c>
      <c r="I42" s="25">
        <f>H42*1</f>
        <v>2</v>
      </c>
      <c r="J42" s="57">
        <v>2</v>
      </c>
      <c r="K42" s="17"/>
      <c r="L42" s="11"/>
    </row>
    <row r="43" spans="3:12" ht="13.5">
      <c r="C43" s="49" t="s">
        <v>85</v>
      </c>
      <c r="D43" s="82" t="s">
        <v>83</v>
      </c>
      <c r="E43" s="83"/>
      <c r="F43" s="44"/>
      <c r="G43" s="84">
        <v>2</v>
      </c>
      <c r="H43" s="85">
        <v>1</v>
      </c>
      <c r="I43" s="25">
        <f>H43*1</f>
        <v>1</v>
      </c>
      <c r="J43" s="57">
        <v>1</v>
      </c>
      <c r="K43" s="17"/>
      <c r="L43" s="11" t="s">
        <v>108</v>
      </c>
    </row>
    <row r="44" spans="3:12" ht="13.5">
      <c r="C44" s="49" t="s">
        <v>85</v>
      </c>
      <c r="D44" s="86" t="s">
        <v>84</v>
      </c>
      <c r="E44" s="87"/>
      <c r="F44" s="45"/>
      <c r="G44" s="88">
        <v>3</v>
      </c>
      <c r="H44" s="89">
        <v>2</v>
      </c>
      <c r="I44" s="25">
        <f>H44*1</f>
        <v>2</v>
      </c>
      <c r="J44" s="57">
        <v>2</v>
      </c>
      <c r="K44" s="17"/>
      <c r="L44" s="11"/>
    </row>
    <row r="45" spans="2:12" ht="13.5">
      <c r="B45" s="1" t="s">
        <v>38</v>
      </c>
      <c r="C45" s="338" t="s">
        <v>0</v>
      </c>
      <c r="D45" s="339"/>
      <c r="E45" s="339"/>
      <c r="F45" s="339"/>
      <c r="G45" s="340"/>
      <c r="H45" s="71"/>
      <c r="I45" s="32">
        <f>SUM(I40:I44)</f>
        <v>8</v>
      </c>
      <c r="J45" s="59">
        <f>SUM(J40:J44)</f>
        <v>8</v>
      </c>
      <c r="K45" s="60" t="str">
        <f>IF(J45&gt;=4,"○","*")</f>
        <v>○</v>
      </c>
      <c r="L45" s="3" t="s">
        <v>8</v>
      </c>
    </row>
    <row r="46" spans="2:12" ht="13.5">
      <c r="B46" s="1" t="s">
        <v>38</v>
      </c>
      <c r="C46" s="48" t="s">
        <v>43</v>
      </c>
      <c r="D46" s="79" t="s">
        <v>86</v>
      </c>
      <c r="E46" s="68"/>
      <c r="F46" s="43"/>
      <c r="G46" s="90">
        <v>1</v>
      </c>
      <c r="H46" s="91">
        <v>1</v>
      </c>
      <c r="I46" s="24">
        <f>H46*1</f>
        <v>1</v>
      </c>
      <c r="J46" s="56">
        <v>1</v>
      </c>
      <c r="K46" s="16"/>
      <c r="L46" s="12"/>
    </row>
    <row r="47" spans="3:12" ht="13.5">
      <c r="C47" s="49" t="s">
        <v>91</v>
      </c>
      <c r="D47" s="82" t="s">
        <v>87</v>
      </c>
      <c r="E47" s="83"/>
      <c r="F47" s="44"/>
      <c r="G47" s="84">
        <v>2</v>
      </c>
      <c r="H47" s="85">
        <v>1</v>
      </c>
      <c r="I47" s="25">
        <f>H47*1</f>
        <v>1</v>
      </c>
      <c r="J47" s="57"/>
      <c r="K47" s="17"/>
      <c r="L47" s="33"/>
    </row>
    <row r="48" spans="3:12" ht="13.5">
      <c r="C48" s="49" t="s">
        <v>91</v>
      </c>
      <c r="D48" s="82" t="s">
        <v>88</v>
      </c>
      <c r="E48" s="83"/>
      <c r="F48" s="44"/>
      <c r="G48" s="84">
        <v>2</v>
      </c>
      <c r="H48" s="85">
        <v>2</v>
      </c>
      <c r="I48" s="25">
        <f>H48*1</f>
        <v>2</v>
      </c>
      <c r="J48" s="57">
        <v>2</v>
      </c>
      <c r="K48" s="17"/>
      <c r="L48" s="11"/>
    </row>
    <row r="49" spans="3:12" ht="13.5">
      <c r="C49" s="49" t="s">
        <v>91</v>
      </c>
      <c r="D49" s="82" t="s">
        <v>89</v>
      </c>
      <c r="E49" s="83"/>
      <c r="F49" s="44"/>
      <c r="G49" s="84">
        <v>3</v>
      </c>
      <c r="H49" s="85">
        <v>2</v>
      </c>
      <c r="I49" s="25">
        <f>H49*1</f>
        <v>2</v>
      </c>
      <c r="J49" s="57">
        <v>2</v>
      </c>
      <c r="K49" s="17"/>
      <c r="L49" s="33"/>
    </row>
    <row r="50" spans="3:12" ht="13.5">
      <c r="C50" s="49" t="s">
        <v>91</v>
      </c>
      <c r="D50" s="86" t="s">
        <v>90</v>
      </c>
      <c r="E50" s="87"/>
      <c r="F50" s="45"/>
      <c r="G50" s="88">
        <v>4</v>
      </c>
      <c r="H50" s="89">
        <v>1</v>
      </c>
      <c r="I50" s="25">
        <v>2</v>
      </c>
      <c r="J50" s="57">
        <v>2</v>
      </c>
      <c r="K50" s="17"/>
      <c r="L50" s="11"/>
    </row>
    <row r="51" spans="2:12" ht="13.5">
      <c r="B51" s="1" t="s">
        <v>38</v>
      </c>
      <c r="C51" s="338" t="s">
        <v>0</v>
      </c>
      <c r="D51" s="339"/>
      <c r="E51" s="339"/>
      <c r="F51" s="339"/>
      <c r="G51" s="340"/>
      <c r="H51" s="71"/>
      <c r="I51" s="32">
        <f>SUM(I46:I50)</f>
        <v>8</v>
      </c>
      <c r="J51" s="59">
        <f>SUM(J46:J50)</f>
        <v>7</v>
      </c>
      <c r="K51" s="60" t="str">
        <f>IF(J51&gt;=3,"○","×")</f>
        <v>○</v>
      </c>
      <c r="L51" s="3" t="s">
        <v>9</v>
      </c>
    </row>
    <row r="52" spans="2:12" ht="13.5">
      <c r="B52" s="1" t="s">
        <v>38</v>
      </c>
      <c r="C52" s="48" t="s">
        <v>42</v>
      </c>
      <c r="D52" s="79" t="s">
        <v>92</v>
      </c>
      <c r="E52" s="68"/>
      <c r="F52" s="43"/>
      <c r="G52" s="90">
        <v>1</v>
      </c>
      <c r="H52" s="91">
        <v>1</v>
      </c>
      <c r="I52" s="24">
        <f>H52*1</f>
        <v>1</v>
      </c>
      <c r="J52" s="56"/>
      <c r="K52" s="16"/>
      <c r="L52" s="12"/>
    </row>
    <row r="53" spans="3:12" ht="13.5">
      <c r="C53" s="49" t="s">
        <v>42</v>
      </c>
      <c r="D53" s="82" t="s">
        <v>93</v>
      </c>
      <c r="E53" s="83"/>
      <c r="F53" s="44"/>
      <c r="G53" s="84">
        <v>2</v>
      </c>
      <c r="H53" s="85">
        <v>1</v>
      </c>
      <c r="I53" s="25">
        <v>2</v>
      </c>
      <c r="J53" s="57">
        <v>2</v>
      </c>
      <c r="K53" s="17"/>
      <c r="L53" s="11"/>
    </row>
    <row r="54" spans="3:12" ht="13.5">
      <c r="C54" s="49" t="s">
        <v>42</v>
      </c>
      <c r="D54" s="82" t="s">
        <v>94</v>
      </c>
      <c r="E54" s="83"/>
      <c r="F54" s="44"/>
      <c r="G54" s="84">
        <v>3</v>
      </c>
      <c r="H54" s="85">
        <v>2</v>
      </c>
      <c r="I54" s="25">
        <f>H54*1</f>
        <v>2</v>
      </c>
      <c r="J54" s="57">
        <v>2</v>
      </c>
      <c r="K54" s="17"/>
      <c r="L54" s="11"/>
    </row>
    <row r="55" spans="3:12" ht="13.5">
      <c r="C55" s="49" t="s">
        <v>42</v>
      </c>
      <c r="D55" s="82" t="s">
        <v>95</v>
      </c>
      <c r="E55" s="83"/>
      <c r="F55" s="44"/>
      <c r="G55" s="84">
        <v>3</v>
      </c>
      <c r="H55" s="85">
        <v>2</v>
      </c>
      <c r="I55" s="25">
        <f>H55*1</f>
        <v>2</v>
      </c>
      <c r="J55" s="57">
        <v>2</v>
      </c>
      <c r="K55" s="17"/>
      <c r="L55" s="11"/>
    </row>
    <row r="56" spans="3:12" ht="13.5">
      <c r="C56" s="49" t="s">
        <v>42</v>
      </c>
      <c r="D56" s="86" t="s">
        <v>96</v>
      </c>
      <c r="E56" s="87"/>
      <c r="F56" s="45"/>
      <c r="G56" s="88">
        <v>4</v>
      </c>
      <c r="H56" s="89">
        <v>1</v>
      </c>
      <c r="I56" s="25">
        <v>2</v>
      </c>
      <c r="J56" s="57">
        <v>2</v>
      </c>
      <c r="K56" s="17"/>
      <c r="L56" s="11"/>
    </row>
    <row r="57" spans="2:12" ht="13.5">
      <c r="B57" s="1" t="s">
        <v>38</v>
      </c>
      <c r="C57" s="338" t="s">
        <v>0</v>
      </c>
      <c r="D57" s="339"/>
      <c r="E57" s="339"/>
      <c r="F57" s="339"/>
      <c r="G57" s="340"/>
      <c r="H57" s="71"/>
      <c r="I57" s="32">
        <f>SUM(I52:I56)</f>
        <v>9</v>
      </c>
      <c r="J57" s="59">
        <f>SUM(J52:J56)</f>
        <v>8</v>
      </c>
      <c r="K57" s="60" t="str">
        <f>IF(J57&gt;=2,"○","×")</f>
        <v>○</v>
      </c>
      <c r="L57" s="3" t="s">
        <v>7</v>
      </c>
    </row>
    <row r="58" spans="2:12" ht="13.5">
      <c r="B58" s="1" t="s">
        <v>38</v>
      </c>
      <c r="C58" s="46" t="s">
        <v>41</v>
      </c>
      <c r="D58" s="79" t="s">
        <v>97</v>
      </c>
      <c r="E58" s="68"/>
      <c r="F58" s="43"/>
      <c r="G58" s="90">
        <v>1</v>
      </c>
      <c r="H58" s="91">
        <v>1</v>
      </c>
      <c r="I58" s="24">
        <f>H58*1</f>
        <v>1</v>
      </c>
      <c r="J58" s="56">
        <v>1</v>
      </c>
      <c r="K58" s="16"/>
      <c r="L58" s="12"/>
    </row>
    <row r="59" spans="3:12" ht="13.5">
      <c r="C59" s="47" t="s">
        <v>100</v>
      </c>
      <c r="D59" s="82" t="s">
        <v>98</v>
      </c>
      <c r="E59" s="83"/>
      <c r="F59" s="44"/>
      <c r="G59" s="84">
        <v>2</v>
      </c>
      <c r="H59" s="85">
        <v>1</v>
      </c>
      <c r="I59" s="25">
        <f>H59*1</f>
        <v>1</v>
      </c>
      <c r="J59" s="57"/>
      <c r="K59" s="17"/>
      <c r="L59" s="11"/>
    </row>
    <row r="60" spans="3:12" ht="13.5">
      <c r="C60" s="47" t="s">
        <v>100</v>
      </c>
      <c r="D60" s="86" t="s">
        <v>99</v>
      </c>
      <c r="E60" s="87"/>
      <c r="F60" s="45"/>
      <c r="G60" s="88">
        <v>3</v>
      </c>
      <c r="H60" s="89">
        <v>2</v>
      </c>
      <c r="I60" s="25">
        <f>H60*1</f>
        <v>2</v>
      </c>
      <c r="J60" s="57">
        <v>2</v>
      </c>
      <c r="K60" s="17"/>
      <c r="L60" s="11"/>
    </row>
    <row r="61" spans="2:12" ht="13.5">
      <c r="B61" s="1" t="s">
        <v>38</v>
      </c>
      <c r="C61" s="338" t="s">
        <v>0</v>
      </c>
      <c r="D61" s="339"/>
      <c r="E61" s="339"/>
      <c r="F61" s="339"/>
      <c r="G61" s="340"/>
      <c r="H61" s="71"/>
      <c r="I61" s="32">
        <f>SUM(I58:I60)</f>
        <v>4</v>
      </c>
      <c r="J61" s="59">
        <f>SUM(J58:J60)</f>
        <v>3</v>
      </c>
      <c r="K61" s="60" t="str">
        <f>IF(J61&gt;=2,"○","×")</f>
        <v>○</v>
      </c>
      <c r="L61" s="3" t="s">
        <v>26</v>
      </c>
    </row>
    <row r="62" spans="2:12" ht="13.5">
      <c r="B62" s="1" t="s">
        <v>38</v>
      </c>
      <c r="C62" s="46" t="s">
        <v>40</v>
      </c>
      <c r="D62" s="92" t="s">
        <v>101</v>
      </c>
      <c r="E62" s="93"/>
      <c r="F62" s="93"/>
      <c r="G62" s="94">
        <v>1</v>
      </c>
      <c r="H62" s="81">
        <v>1</v>
      </c>
      <c r="I62" s="24">
        <f>H62*1</f>
        <v>1</v>
      </c>
      <c r="J62" s="56"/>
      <c r="K62" s="16"/>
      <c r="L62" s="12"/>
    </row>
    <row r="63" spans="3:12" ht="13.5">
      <c r="C63" s="95" t="s">
        <v>40</v>
      </c>
      <c r="D63" s="86" t="s">
        <v>102</v>
      </c>
      <c r="E63" s="87"/>
      <c r="F63" s="45"/>
      <c r="G63" s="96">
        <v>3</v>
      </c>
      <c r="H63" s="97">
        <v>1</v>
      </c>
      <c r="I63" s="25">
        <v>2</v>
      </c>
      <c r="J63" s="57">
        <v>2</v>
      </c>
      <c r="K63" s="17"/>
      <c r="L63" s="11"/>
    </row>
    <row r="64" spans="2:12" ht="13.5">
      <c r="B64" s="1" t="s">
        <v>38</v>
      </c>
      <c r="C64" s="338" t="s">
        <v>0</v>
      </c>
      <c r="D64" s="339"/>
      <c r="E64" s="339"/>
      <c r="F64" s="339"/>
      <c r="G64" s="340"/>
      <c r="H64" s="71"/>
      <c r="I64" s="32">
        <f>SUM(I62:I63)</f>
        <v>3</v>
      </c>
      <c r="J64" s="59">
        <f>SUM(J62:J63)</f>
        <v>2</v>
      </c>
      <c r="K64" s="60" t="str">
        <f>IF(J64&gt;=1,"○","×")</f>
        <v>○</v>
      </c>
      <c r="L64" s="3" t="s">
        <v>10</v>
      </c>
    </row>
    <row r="65" spans="2:12" ht="13.5">
      <c r="B65" s="1" t="s">
        <v>38</v>
      </c>
      <c r="C65" s="67" t="s">
        <v>103</v>
      </c>
      <c r="D65" s="79" t="s">
        <v>104</v>
      </c>
      <c r="E65" s="68"/>
      <c r="F65" s="43"/>
      <c r="G65" s="90">
        <v>1</v>
      </c>
      <c r="H65" s="91">
        <v>1</v>
      </c>
      <c r="I65" s="24">
        <v>2</v>
      </c>
      <c r="J65" s="56">
        <v>2</v>
      </c>
      <c r="K65" s="16"/>
      <c r="L65" s="12"/>
    </row>
    <row r="66" spans="3:12" ht="13.5">
      <c r="C66" s="49" t="s">
        <v>103</v>
      </c>
      <c r="D66" s="82" t="s">
        <v>105</v>
      </c>
      <c r="E66" s="83"/>
      <c r="F66" s="44"/>
      <c r="G66" s="84">
        <v>2</v>
      </c>
      <c r="H66" s="85">
        <v>1</v>
      </c>
      <c r="I66" s="25">
        <v>2</v>
      </c>
      <c r="J66" s="57">
        <v>2</v>
      </c>
      <c r="K66" s="17"/>
      <c r="L66" s="11"/>
    </row>
    <row r="67" spans="3:12" ht="13.5">
      <c r="C67" s="50" t="s">
        <v>103</v>
      </c>
      <c r="D67" s="86" t="s">
        <v>106</v>
      </c>
      <c r="E67" s="87"/>
      <c r="F67" s="45"/>
      <c r="G67" s="88">
        <v>3</v>
      </c>
      <c r="H67" s="97">
        <v>2</v>
      </c>
      <c r="I67" s="25">
        <f>H67*1</f>
        <v>2</v>
      </c>
      <c r="J67" s="58">
        <v>2</v>
      </c>
      <c r="K67" s="41"/>
      <c r="L67" s="42"/>
    </row>
    <row r="68" spans="2:12" ht="13.5">
      <c r="B68" s="1" t="s">
        <v>38</v>
      </c>
      <c r="C68" s="338" t="s">
        <v>0</v>
      </c>
      <c r="D68" s="355"/>
      <c r="E68" s="356"/>
      <c r="F68" s="69"/>
      <c r="G68" s="15"/>
      <c r="H68" s="15"/>
      <c r="I68" s="26">
        <f>SUM(I65:I67)</f>
        <v>6</v>
      </c>
      <c r="J68" s="59">
        <f>SUM(J65:J67)</f>
        <v>6</v>
      </c>
      <c r="K68" s="61" t="s">
        <v>50</v>
      </c>
      <c r="L68" s="3" t="s">
        <v>13</v>
      </c>
    </row>
    <row r="69" spans="2:12" ht="13.5">
      <c r="B69" s="1" t="s">
        <v>38</v>
      </c>
      <c r="C69" s="338" t="s">
        <v>27</v>
      </c>
      <c r="D69" s="339"/>
      <c r="E69" s="339"/>
      <c r="F69" s="339"/>
      <c r="G69" s="340"/>
      <c r="H69" s="18"/>
      <c r="I69" s="26">
        <f>SUM(I64,I61,I57,I51,I45,I39,I33,I27,I21)</f>
        <v>66</v>
      </c>
      <c r="J69" s="59">
        <f>SUM(J64,J61,J57,J51,J45,J39,J33,J27,J21)</f>
        <v>56</v>
      </c>
      <c r="K69" s="60" t="str">
        <f>IF(J69&gt;=30,"○","×")</f>
        <v>○</v>
      </c>
      <c r="L69" s="3" t="s">
        <v>25</v>
      </c>
    </row>
    <row r="70" spans="2:12" ht="13.5">
      <c r="B70" s="1" t="s">
        <v>38</v>
      </c>
      <c r="C70" s="338" t="s">
        <v>34</v>
      </c>
      <c r="D70" s="339"/>
      <c r="E70" s="339"/>
      <c r="F70" s="339"/>
      <c r="G70" s="340"/>
      <c r="H70" s="19"/>
      <c r="I70" s="26">
        <f>SUM(I68:I69)</f>
        <v>72</v>
      </c>
      <c r="J70" s="59">
        <f>SUM(J68:J69)</f>
        <v>62</v>
      </c>
      <c r="K70" s="60" t="str">
        <f>IF(J70&gt;=40,"○","×")</f>
        <v>○</v>
      </c>
      <c r="L70" s="3" t="s">
        <v>36</v>
      </c>
    </row>
    <row r="71" spans="2:12" s="77" customFormat="1" ht="19.5" customHeight="1">
      <c r="B71" s="77" t="s">
        <v>38</v>
      </c>
      <c r="D71" s="98"/>
      <c r="H71" s="28"/>
      <c r="I71" s="99" t="s">
        <v>21</v>
      </c>
      <c r="J71" s="100"/>
      <c r="K71" s="101" t="str">
        <f>IF(J70&gt;=60,"○",IF(J70&lt;40,"×",""))</f>
        <v>○</v>
      </c>
      <c r="L71" s="102" t="s">
        <v>37</v>
      </c>
    </row>
    <row r="72" spans="2:12" s="77" customFormat="1" ht="19.5" customHeight="1">
      <c r="B72" s="77" t="s">
        <v>38</v>
      </c>
      <c r="D72" s="98"/>
      <c r="E72" s="103"/>
      <c r="F72" s="103"/>
      <c r="H72" s="28"/>
      <c r="I72" s="104" t="s">
        <v>22</v>
      </c>
      <c r="J72" s="105"/>
      <c r="K72" s="106">
        <f>IF(J70&gt;=50,IF(J70&lt;40,"○",""),"")</f>
      </c>
      <c r="L72" s="107" t="s">
        <v>28</v>
      </c>
    </row>
    <row r="73" spans="2:12" s="77" customFormat="1" ht="19.5" customHeight="1">
      <c r="B73" s="77" t="s">
        <v>38</v>
      </c>
      <c r="D73" s="98"/>
      <c r="H73" s="28"/>
      <c r="I73" s="108" t="s">
        <v>23</v>
      </c>
      <c r="J73" s="109"/>
      <c r="K73" s="110">
        <f>IF(J70&gt;=40,IF(J70&lt;40,"○",""),"")</f>
      </c>
      <c r="L73" s="111" t="s">
        <v>24</v>
      </c>
    </row>
    <row r="74" ht="11.25">
      <c r="B74" s="1" t="s">
        <v>38</v>
      </c>
    </row>
    <row r="75" spans="2:11" s="28" customFormat="1" ht="16.5" customHeight="1">
      <c r="B75" s="1" t="s">
        <v>38</v>
      </c>
      <c r="D75" s="29" t="s">
        <v>32</v>
      </c>
      <c r="E75" s="30"/>
      <c r="F75" s="30"/>
      <c r="G75" s="29"/>
      <c r="H75" s="29"/>
      <c r="I75" s="29"/>
      <c r="J75" s="29"/>
      <c r="K75" s="31"/>
    </row>
    <row r="76" spans="2:11" ht="11.25">
      <c r="B76" s="1" t="s">
        <v>38</v>
      </c>
      <c r="E76" s="7"/>
      <c r="F76" s="7"/>
      <c r="G76" s="7"/>
      <c r="H76" s="35"/>
      <c r="I76" s="7"/>
      <c r="J76" s="7"/>
      <c r="K76" s="6"/>
    </row>
    <row r="77" spans="2:12" ht="14.25">
      <c r="B77" s="1" t="s">
        <v>38</v>
      </c>
      <c r="G77" s="336" t="s">
        <v>11</v>
      </c>
      <c r="H77" s="336"/>
      <c r="I77" s="336"/>
      <c r="J77" s="337" t="s">
        <v>109</v>
      </c>
      <c r="K77" s="337"/>
      <c r="L77" s="52"/>
    </row>
    <row r="78" spans="2:12" ht="13.5" customHeight="1">
      <c r="B78" s="1" t="s">
        <v>38</v>
      </c>
      <c r="G78" s="336" t="s">
        <v>12</v>
      </c>
      <c r="H78" s="336"/>
      <c r="I78" s="336"/>
      <c r="J78" s="335" t="s">
        <v>110</v>
      </c>
      <c r="K78" s="335"/>
      <c r="L78" s="335"/>
    </row>
    <row r="79" spans="2:12" ht="13.5" customHeight="1">
      <c r="B79" s="1" t="s">
        <v>38</v>
      </c>
      <c r="E79" s="8"/>
      <c r="F79" s="8"/>
      <c r="G79" s="27"/>
      <c r="H79" s="27"/>
      <c r="I79" s="36"/>
      <c r="J79" s="335"/>
      <c r="K79" s="335"/>
      <c r="L79" s="335"/>
    </row>
    <row r="80" spans="2:12" ht="13.5" customHeight="1">
      <c r="B80" s="1" t="s">
        <v>38</v>
      </c>
      <c r="G80" s="27"/>
      <c r="H80" s="27"/>
      <c r="J80" s="335" t="s">
        <v>111</v>
      </c>
      <c r="K80" s="335"/>
      <c r="L80" s="335"/>
    </row>
    <row r="81" spans="2:12" ht="13.5" customHeight="1">
      <c r="B81" s="1" t="s">
        <v>38</v>
      </c>
      <c r="G81" s="27"/>
      <c r="H81" s="27"/>
      <c r="I81" s="27"/>
      <c r="J81" s="335"/>
      <c r="K81" s="335"/>
      <c r="L81" s="335"/>
    </row>
    <row r="82" ht="11.25" customHeight="1">
      <c r="B82" s="1" t="s">
        <v>38</v>
      </c>
    </row>
    <row r="83" spans="5:6" ht="12.75" customHeight="1">
      <c r="E83" s="6"/>
      <c r="F83" s="6"/>
    </row>
  </sheetData>
  <sheetProtection/>
  <mergeCells count="24">
    <mergeCell ref="E10:G10"/>
    <mergeCell ref="E11:G11"/>
    <mergeCell ref="C14:E14"/>
    <mergeCell ref="C21:G21"/>
    <mergeCell ref="C68:E68"/>
    <mergeCell ref="G78:I78"/>
    <mergeCell ref="C69:G69"/>
    <mergeCell ref="C70:G70"/>
    <mergeCell ref="C1:L1"/>
    <mergeCell ref="D6:L6"/>
    <mergeCell ref="D7:L7"/>
    <mergeCell ref="E9:J9"/>
    <mergeCell ref="C51:G51"/>
    <mergeCell ref="C57:G57"/>
    <mergeCell ref="C27:G27"/>
    <mergeCell ref="C33:G33"/>
    <mergeCell ref="C39:G39"/>
    <mergeCell ref="C45:G45"/>
    <mergeCell ref="J78:L79"/>
    <mergeCell ref="J80:L81"/>
    <mergeCell ref="G77:I77"/>
    <mergeCell ref="J77:K77"/>
    <mergeCell ref="C61:G61"/>
    <mergeCell ref="C64:G64"/>
  </mergeCells>
  <conditionalFormatting sqref="K68:K70">
    <cfRule type="cellIs" priority="1" dxfId="24" operator="equal" stopIfTrue="1">
      <formula>"×"</formula>
    </cfRule>
  </conditionalFormatting>
  <conditionalFormatting sqref="K21 K64 K61 K57 K51 K45 K39 K33 K27 K71:K73">
    <cfRule type="cellIs" priority="2" dxfId="25" operator="equal" stopIfTrue="1">
      <formula>"×"</formula>
    </cfRule>
  </conditionalFormatting>
  <printOptions/>
  <pageMargins left="0.75" right="0.18" top="0.21" bottom="0.17" header="0.23" footer="0.17"/>
  <pageSetup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codeName="Sheet1"/>
  <dimension ref="A1:M85"/>
  <sheetViews>
    <sheetView tabSelected="1" zoomScale="85" zoomScaleNormal="85" zoomScalePageLayoutView="70" workbookViewId="0" topLeftCell="A1">
      <selection activeCell="E8" sqref="E8"/>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3.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8" customFormat="1" ht="13.5">
      <c r="A1" s="167"/>
      <c r="B1" s="167" t="s">
        <v>38</v>
      </c>
      <c r="C1" s="167"/>
      <c r="D1" s="167" t="s">
        <v>214</v>
      </c>
      <c r="E1" s="167" t="s">
        <v>215</v>
      </c>
      <c r="F1" s="167" t="s">
        <v>5</v>
      </c>
      <c r="G1" s="167" t="s">
        <v>116</v>
      </c>
      <c r="H1" s="167"/>
      <c r="I1" s="167" t="s">
        <v>119</v>
      </c>
      <c r="J1" s="167" t="s">
        <v>216</v>
      </c>
      <c r="K1" s="35" t="s">
        <v>4</v>
      </c>
      <c r="L1" s="35"/>
      <c r="M1" s="35" t="s">
        <v>15</v>
      </c>
    </row>
    <row r="2" spans="1:13" s="188" customFormat="1" ht="13.5">
      <c r="A2" s="167"/>
      <c r="B2" s="167" t="s">
        <v>38</v>
      </c>
      <c r="C2" s="167"/>
      <c r="D2" s="393">
        <f>IF(ISBLANK(F8),"",(F8))</f>
      </c>
      <c r="E2" s="393">
        <f>IF(ISBLANK(G8),"",(G8))</f>
      </c>
      <c r="F2" s="388">
        <f>IF(ISBLANK(E9),"",(E9))</f>
      </c>
      <c r="G2" s="263" t="str">
        <f>IF(K12="×","×","0")</f>
        <v>×</v>
      </c>
      <c r="H2" s="263"/>
      <c r="I2" s="263" t="str">
        <f>IF(0&lt;COUNTIF(K29:K83,"×"),"×",IF(J83&gt;=40,IF(J83&lt;50,"4",IF(J83&gt;=50,IF(J83&lt;60,"3",IF(J83&gt;=60,"2",IF(J83&lt;40,"×")))))))</f>
        <v>×</v>
      </c>
      <c r="J2" s="409">
        <f>IF(ISBLANK(J8),"",(J8))</f>
      </c>
      <c r="K2" s="412">
        <f>IF(ISBLANK(J9),"",J9)</f>
      </c>
      <c r="L2" s="413"/>
      <c r="M2" s="410" t="str">
        <f>MID(L7,1,12)</f>
        <v>1311-052-510</v>
      </c>
    </row>
    <row r="3" spans="1:13" s="188" customFormat="1" ht="13.5">
      <c r="A3" s="167"/>
      <c r="B3" s="167" t="s">
        <v>38</v>
      </c>
      <c r="C3" s="167"/>
      <c r="D3" s="393"/>
      <c r="E3" s="393"/>
      <c r="F3" s="388"/>
      <c r="G3" s="263" t="str">
        <f>IF(K18="×","×","0")</f>
        <v>×</v>
      </c>
      <c r="H3" s="263"/>
      <c r="I3" s="263" t="str">
        <f>IF(0&lt;COUNTIF(L29:L83,"×"),"×",IF(J83&gt;=20,IF(J83&lt;30,"2",IF(J83&gt;=30,IF(J83&lt;40,"1",IF(J83&gt;=40,"0",IF(J83&lt;20,"×")))))))</f>
        <v>×</v>
      </c>
      <c r="J3" s="409"/>
      <c r="K3" s="414"/>
      <c r="L3" s="415"/>
      <c r="M3" s="411"/>
    </row>
    <row r="4" spans="2:13" s="189" customFormat="1" ht="33.75" customHeight="1">
      <c r="B4" s="167" t="s">
        <v>38</v>
      </c>
      <c r="D4" s="389" t="s">
        <v>208</v>
      </c>
      <c r="E4" s="389"/>
      <c r="F4" s="389"/>
      <c r="G4" s="389"/>
      <c r="H4" s="389"/>
      <c r="I4" s="389"/>
      <c r="J4" s="389"/>
      <c r="K4" s="389"/>
      <c r="L4" s="389"/>
      <c r="M4" s="389"/>
    </row>
    <row r="5" spans="2:13" s="190" customFormat="1" ht="19.5" customHeight="1">
      <c r="B5" s="167" t="s">
        <v>38</v>
      </c>
      <c r="D5" s="390" t="s">
        <v>31</v>
      </c>
      <c r="E5" s="390"/>
      <c r="F5" s="390"/>
      <c r="G5" s="390"/>
      <c r="H5" s="390"/>
      <c r="I5" s="390"/>
      <c r="J5" s="390"/>
      <c r="K5" s="390"/>
      <c r="L5" s="390"/>
      <c r="M5" s="390"/>
    </row>
    <row r="6" spans="2:13" s="190" customFormat="1" ht="24.75" customHeight="1">
      <c r="B6" s="167" t="s">
        <v>38</v>
      </c>
      <c r="D6" s="191"/>
      <c r="E6" s="191"/>
      <c r="F6" s="191"/>
      <c r="G6" s="191"/>
      <c r="H6" s="191"/>
      <c r="I6" s="191"/>
      <c r="J6" s="191"/>
      <c r="K6" s="191"/>
      <c r="L6" s="191"/>
      <c r="M6" s="191"/>
    </row>
    <row r="7" spans="2:13" ht="33.75" customHeight="1">
      <c r="B7" s="167" t="s">
        <v>38</v>
      </c>
      <c r="C7" s="391" t="s">
        <v>2</v>
      </c>
      <c r="D7" s="392"/>
      <c r="E7" s="394" t="s">
        <v>246</v>
      </c>
      <c r="F7" s="395"/>
      <c r="G7" s="395"/>
      <c r="H7" s="395"/>
      <c r="I7" s="395"/>
      <c r="J7" s="396"/>
      <c r="K7" s="265" t="s">
        <v>15</v>
      </c>
      <c r="L7" s="373" t="s">
        <v>247</v>
      </c>
      <c r="M7" s="374"/>
    </row>
    <row r="8" spans="2:13" ht="15" customHeight="1">
      <c r="B8" s="167" t="s">
        <v>38</v>
      </c>
      <c r="C8" s="391" t="s">
        <v>205</v>
      </c>
      <c r="D8" s="392"/>
      <c r="E8" s="331"/>
      <c r="F8" s="332"/>
      <c r="G8" s="333"/>
      <c r="H8" s="269"/>
      <c r="I8" s="270" t="s">
        <v>3</v>
      </c>
      <c r="J8" s="334"/>
      <c r="K8" s="265" t="s">
        <v>29</v>
      </c>
      <c r="L8" s="375" t="s">
        <v>310</v>
      </c>
      <c r="M8" s="376"/>
    </row>
    <row r="9" spans="2:13" ht="15" customHeight="1">
      <c r="B9" s="167" t="s">
        <v>38</v>
      </c>
      <c r="C9" s="391" t="s">
        <v>5</v>
      </c>
      <c r="D9" s="392"/>
      <c r="E9" s="379"/>
      <c r="F9" s="380"/>
      <c r="G9" s="381"/>
      <c r="H9" s="272"/>
      <c r="I9" s="265" t="s">
        <v>4</v>
      </c>
      <c r="J9" s="334"/>
      <c r="K9" s="265" t="s">
        <v>126</v>
      </c>
      <c r="L9" s="377" t="str">
        <f>M10</f>
        <v>1699-20-0</v>
      </c>
      <c r="M9" s="378"/>
    </row>
    <row r="10" spans="2:13" s="183" customFormat="1" ht="15" customHeight="1">
      <c r="B10" s="183" t="s">
        <v>38</v>
      </c>
      <c r="C10" s="177"/>
      <c r="D10" s="177"/>
      <c r="E10" s="192"/>
      <c r="F10" s="192"/>
      <c r="G10" s="192"/>
      <c r="H10" s="192"/>
      <c r="I10" s="178"/>
      <c r="J10" s="179"/>
      <c r="K10" s="178"/>
      <c r="L10" s="178"/>
      <c r="M10" s="180" t="s">
        <v>248</v>
      </c>
    </row>
    <row r="11" spans="2:13" s="193" customFormat="1" ht="13.5" customHeight="1">
      <c r="B11" s="183" t="s">
        <v>38</v>
      </c>
      <c r="D11" s="181"/>
      <c r="E11" s="181"/>
      <c r="F11" s="181"/>
      <c r="G11" s="382" t="s">
        <v>206</v>
      </c>
      <c r="H11" s="382"/>
      <c r="I11" s="382"/>
      <c r="J11" s="382"/>
      <c r="K11" s="382"/>
      <c r="L11" s="273"/>
      <c r="M11" s="274"/>
    </row>
    <row r="12" spans="2:13" s="193" customFormat="1" ht="30" customHeight="1">
      <c r="B12" s="183" t="s">
        <v>38</v>
      </c>
      <c r="C12" s="178"/>
      <c r="D12" s="197"/>
      <c r="E12" s="197"/>
      <c r="F12" s="198"/>
      <c r="G12" s="385" t="s">
        <v>116</v>
      </c>
      <c r="H12" s="386"/>
      <c r="I12" s="387"/>
      <c r="J12" s="286" t="s">
        <v>117</v>
      </c>
      <c r="K12" s="365" t="str">
        <f>IF(0&lt;COUNTIF(K29:K83,"×"),"×",IF(J83&gt;=40,"○","×"))</f>
        <v>×</v>
      </c>
      <c r="L12" s="366"/>
      <c r="M12" s="275" t="s">
        <v>152</v>
      </c>
    </row>
    <row r="13" spans="2:13" s="193" customFormat="1" ht="13.5" customHeight="1">
      <c r="B13" s="183" t="s">
        <v>124</v>
      </c>
      <c r="C13" s="201"/>
      <c r="D13" s="201"/>
      <c r="E13" s="201"/>
      <c r="F13" s="201"/>
      <c r="G13" s="397" t="s">
        <v>119</v>
      </c>
      <c r="H13" s="398"/>
      <c r="I13" s="399"/>
      <c r="J13" s="276" t="s">
        <v>121</v>
      </c>
      <c r="K13" s="363" t="str">
        <f>IF(0&lt;COUNTIF(K29:K83,"×"),"×",IF(J83&gt;=60,"○",IF(J83&lt;40,"×","")))</f>
        <v>×</v>
      </c>
      <c r="L13" s="364"/>
      <c r="M13" s="277" t="s">
        <v>37</v>
      </c>
    </row>
    <row r="14" spans="2:13" s="204" customFormat="1" ht="13.5" customHeight="1">
      <c r="B14" s="204" t="s">
        <v>38</v>
      </c>
      <c r="C14" s="205"/>
      <c r="D14" s="197"/>
      <c r="E14" s="177"/>
      <c r="F14" s="197"/>
      <c r="G14" s="400"/>
      <c r="H14" s="401"/>
      <c r="I14" s="402"/>
      <c r="J14" s="278" t="s">
        <v>122</v>
      </c>
      <c r="K14" s="367" t="str">
        <f>IF(0&lt;COUNTIF(K29:K83,"×"),"×",IF(J83&gt;=50,IF(J83&lt;60,"○",""),""))</f>
        <v>×</v>
      </c>
      <c r="L14" s="368"/>
      <c r="M14" s="279" t="s">
        <v>123</v>
      </c>
    </row>
    <row r="15" spans="2:13" s="204" customFormat="1" ht="13.5" customHeight="1">
      <c r="B15" s="204" t="s">
        <v>38</v>
      </c>
      <c r="C15" s="197"/>
      <c r="D15" s="197"/>
      <c r="E15" s="197"/>
      <c r="F15" s="197"/>
      <c r="G15" s="403"/>
      <c r="H15" s="404"/>
      <c r="I15" s="405"/>
      <c r="J15" s="280" t="s">
        <v>120</v>
      </c>
      <c r="K15" s="369" t="str">
        <f>IF(0&lt;COUNTIF(K29:K83,"×"),"×",IF(J83&gt;=40,IF(J83&lt;50,"○",""),""))</f>
        <v>×</v>
      </c>
      <c r="L15" s="370"/>
      <c r="M15" s="281" t="s">
        <v>118</v>
      </c>
    </row>
    <row r="16" spans="2:13" s="204" customFormat="1" ht="15" customHeight="1">
      <c r="B16" s="204" t="s">
        <v>38</v>
      </c>
      <c r="C16" s="197"/>
      <c r="D16" s="197"/>
      <c r="E16" s="197"/>
      <c r="F16" s="197"/>
      <c r="G16" s="282"/>
      <c r="H16" s="282"/>
      <c r="I16" s="282"/>
      <c r="J16" s="282"/>
      <c r="K16" s="282"/>
      <c r="L16" s="282"/>
      <c r="M16" s="282"/>
    </row>
    <row r="17" spans="2:13" s="183" customFormat="1" ht="13.5">
      <c r="B17" s="183" t="s">
        <v>38</v>
      </c>
      <c r="C17" s="181"/>
      <c r="D17" s="210"/>
      <c r="E17" s="210"/>
      <c r="F17" s="181"/>
      <c r="G17" s="382" t="s">
        <v>207</v>
      </c>
      <c r="H17" s="382"/>
      <c r="I17" s="382"/>
      <c r="J17" s="382"/>
      <c r="K17" s="382"/>
      <c r="L17" s="283"/>
      <c r="M17" s="284"/>
    </row>
    <row r="18" spans="2:13" s="183" customFormat="1" ht="28.5" customHeight="1">
      <c r="B18" s="183" t="s">
        <v>38</v>
      </c>
      <c r="F18" s="194"/>
      <c r="G18" s="385" t="s">
        <v>116</v>
      </c>
      <c r="H18" s="386"/>
      <c r="I18" s="387"/>
      <c r="J18" s="286" t="s">
        <v>117</v>
      </c>
      <c r="K18" s="365" t="str">
        <f>IF(0&lt;COUNTIF(L29:L83,"×"),"×",IF(J83&gt;=20,"○","×"))</f>
        <v>×</v>
      </c>
      <c r="L18" s="366"/>
      <c r="M18" s="285" t="s">
        <v>209</v>
      </c>
    </row>
    <row r="19" spans="2:13" s="215" customFormat="1" ht="13.5" customHeight="1">
      <c r="B19" s="183" t="s">
        <v>38</v>
      </c>
      <c r="D19" s="184"/>
      <c r="E19" s="216"/>
      <c r="F19" s="216"/>
      <c r="G19" s="397" t="s">
        <v>119</v>
      </c>
      <c r="H19" s="398"/>
      <c r="I19" s="399"/>
      <c r="J19" s="276" t="s">
        <v>117</v>
      </c>
      <c r="K19" s="363" t="str">
        <f>IF(0&lt;COUNTIF(L29:L83,"×"),"×",IF(J83&gt;=40,"○",IF(J83&lt;20,"×","")))</f>
        <v>×</v>
      </c>
      <c r="L19" s="364"/>
      <c r="M19" s="277" t="s">
        <v>210</v>
      </c>
    </row>
    <row r="20" spans="2:13" ht="13.5" customHeight="1">
      <c r="B20" s="167" t="s">
        <v>38</v>
      </c>
      <c r="E20" s="35"/>
      <c r="F20" s="35"/>
      <c r="G20" s="400"/>
      <c r="H20" s="401"/>
      <c r="I20" s="402"/>
      <c r="J20" s="278" t="s">
        <v>213</v>
      </c>
      <c r="K20" s="367" t="str">
        <f>IF(0&lt;COUNTIF(L29:L83,"×"),"×",IF(J83&gt;=30,IF(J83&lt;40,"○",""),""))</f>
        <v>×</v>
      </c>
      <c r="L20" s="368"/>
      <c r="M20" s="279" t="s">
        <v>211</v>
      </c>
    </row>
    <row r="21" spans="2:13" ht="13.5" customHeight="1">
      <c r="B21" s="167" t="s">
        <v>38</v>
      </c>
      <c r="G21" s="403"/>
      <c r="H21" s="404"/>
      <c r="I21" s="405"/>
      <c r="J21" s="280" t="s">
        <v>121</v>
      </c>
      <c r="K21" s="369" t="str">
        <f>IF(0&lt;COUNTIF(L29:L83,"×"),"×",IF(J83&gt;=20,IF(J83&lt;30,"○",""),""))</f>
        <v>×</v>
      </c>
      <c r="L21" s="370"/>
      <c r="M21" s="281" t="s">
        <v>212</v>
      </c>
    </row>
    <row r="22" spans="2:13" ht="13.5" customHeight="1">
      <c r="B22" s="167" t="s">
        <v>38</v>
      </c>
      <c r="D22" s="184"/>
      <c r="G22" s="8"/>
      <c r="H22" s="8"/>
      <c r="I22" s="8"/>
      <c r="J22" s="220"/>
      <c r="K22" s="221"/>
      <c r="L22" s="221"/>
      <c r="M22" s="221"/>
    </row>
    <row r="23" spans="2:13" ht="14.25" customHeight="1">
      <c r="B23" s="167" t="s">
        <v>38</v>
      </c>
      <c r="D23" s="383" t="s">
        <v>125</v>
      </c>
      <c r="E23" s="383"/>
      <c r="F23" s="383"/>
      <c r="G23" s="383"/>
      <c r="H23" s="383"/>
      <c r="I23" s="383"/>
      <c r="J23" s="362"/>
      <c r="K23" s="362"/>
      <c r="L23" s="222"/>
      <c r="M23" s="221"/>
    </row>
    <row r="24" spans="2:13" ht="18" customHeight="1">
      <c r="B24" s="167" t="s">
        <v>38</v>
      </c>
      <c r="G24" s="336" t="s">
        <v>11</v>
      </c>
      <c r="H24" s="336"/>
      <c r="I24" s="336"/>
      <c r="J24" s="406" t="s">
        <v>311</v>
      </c>
      <c r="K24" s="406"/>
      <c r="L24" s="406"/>
      <c r="M24" s="406"/>
    </row>
    <row r="25" spans="2:13" ht="18" customHeight="1">
      <c r="B25" s="167" t="s">
        <v>38</v>
      </c>
      <c r="G25" s="336" t="s">
        <v>12</v>
      </c>
      <c r="H25" s="336"/>
      <c r="I25" s="336"/>
      <c r="J25" s="407" t="s">
        <v>312</v>
      </c>
      <c r="K25" s="407"/>
      <c r="L25" s="407"/>
      <c r="M25" s="407"/>
    </row>
    <row r="26" spans="2:13" ht="18" customHeight="1">
      <c r="B26" s="167" t="s">
        <v>38</v>
      </c>
      <c r="C26" s="8"/>
      <c r="D26" s="8"/>
      <c r="E26" s="223"/>
      <c r="F26" s="223"/>
      <c r="J26" s="408" t="s">
        <v>313</v>
      </c>
      <c r="K26" s="408"/>
      <c r="L26" s="408"/>
      <c r="M26" s="408"/>
    </row>
    <row r="27" spans="2:4" ht="13.5" customHeight="1">
      <c r="B27" s="167" t="s">
        <v>38</v>
      </c>
      <c r="C27" s="384" t="s">
        <v>35</v>
      </c>
      <c r="D27" s="384"/>
    </row>
    <row r="28" spans="2:13" ht="16.5" customHeight="1">
      <c r="B28" s="167" t="s">
        <v>38</v>
      </c>
      <c r="C28" s="338" t="s">
        <v>19</v>
      </c>
      <c r="D28" s="339"/>
      <c r="E28" s="339"/>
      <c r="F28" s="340"/>
      <c r="G28" s="66" t="s">
        <v>18</v>
      </c>
      <c r="H28" s="66"/>
      <c r="I28" s="66" t="s">
        <v>20</v>
      </c>
      <c r="J28" s="66" t="s">
        <v>1</v>
      </c>
      <c r="K28" s="66" t="s">
        <v>217</v>
      </c>
      <c r="L28" s="66" t="s">
        <v>218</v>
      </c>
      <c r="M28" s="170" t="s">
        <v>17</v>
      </c>
    </row>
    <row r="29" spans="2:13" ht="13.5">
      <c r="B29" s="167" t="s">
        <v>38</v>
      </c>
      <c r="C29" s="225" t="s">
        <v>249</v>
      </c>
      <c r="D29" s="371" t="s">
        <v>250</v>
      </c>
      <c r="E29" s="372"/>
      <c r="F29" s="186"/>
      <c r="G29" s="226" t="s">
        <v>251</v>
      </c>
      <c r="H29" s="226" t="s">
        <v>251</v>
      </c>
      <c r="I29" s="226">
        <f>H29*1</f>
        <v>2</v>
      </c>
      <c r="J29" s="227"/>
      <c r="K29" s="228"/>
      <c r="L29" s="228"/>
      <c r="M29" s="171"/>
    </row>
    <row r="30" spans="3:13" ht="13.5">
      <c r="C30" s="229" t="s">
        <v>249</v>
      </c>
      <c r="D30" s="360" t="s">
        <v>252</v>
      </c>
      <c r="E30" s="361"/>
      <c r="F30" s="187"/>
      <c r="G30" s="230" t="s">
        <v>251</v>
      </c>
      <c r="H30" s="230" t="s">
        <v>251</v>
      </c>
      <c r="I30" s="230">
        <f>H30*1</f>
        <v>2</v>
      </c>
      <c r="J30" s="231"/>
      <c r="K30" s="232"/>
      <c r="L30" s="232"/>
      <c r="M30" s="172"/>
    </row>
    <row r="31" spans="3:13" ht="13.5">
      <c r="C31" s="229" t="s">
        <v>249</v>
      </c>
      <c r="D31" s="360" t="s">
        <v>253</v>
      </c>
      <c r="E31" s="361"/>
      <c r="F31" s="187"/>
      <c r="G31" s="230" t="s">
        <v>254</v>
      </c>
      <c r="H31" s="230" t="s">
        <v>254</v>
      </c>
      <c r="I31" s="230">
        <f>H31*1</f>
        <v>3</v>
      </c>
      <c r="J31" s="231"/>
      <c r="K31" s="232"/>
      <c r="L31" s="232"/>
      <c r="M31" s="172"/>
    </row>
    <row r="32" spans="3:13" ht="13.5">
      <c r="C32" s="229" t="s">
        <v>249</v>
      </c>
      <c r="D32" s="360" t="s">
        <v>255</v>
      </c>
      <c r="E32" s="361"/>
      <c r="F32" s="187"/>
      <c r="G32" s="230" t="s">
        <v>254</v>
      </c>
      <c r="H32" s="230" t="s">
        <v>254</v>
      </c>
      <c r="I32" s="230">
        <f>H32*1</f>
        <v>3</v>
      </c>
      <c r="J32" s="231"/>
      <c r="K32" s="232"/>
      <c r="L32" s="232"/>
      <c r="M32" s="173"/>
    </row>
    <row r="33" spans="2:13" s="236" customFormat="1" ht="15" customHeight="1">
      <c r="B33" s="236" t="s">
        <v>38</v>
      </c>
      <c r="C33" s="357" t="s">
        <v>0</v>
      </c>
      <c r="D33" s="358"/>
      <c r="E33" s="358"/>
      <c r="F33" s="358"/>
      <c r="G33" s="359"/>
      <c r="H33" s="239"/>
      <c r="I33" s="240">
        <f>SUM(I29:I32)</f>
        <v>10</v>
      </c>
      <c r="J33" s="241">
        <f>SUM(J29:J32)</f>
        <v>0</v>
      </c>
      <c r="K33" s="242" t="str">
        <f>IF(J33&gt;=7,"○","×")</f>
        <v>×</v>
      </c>
      <c r="L33" s="242" t="str">
        <f>IF(J33&gt;=3,"○","×")</f>
        <v>×</v>
      </c>
      <c r="M33" s="243"/>
    </row>
    <row r="34" spans="2:13" ht="13.5">
      <c r="B34" s="167" t="s">
        <v>38</v>
      </c>
      <c r="C34" s="225" t="s">
        <v>256</v>
      </c>
      <c r="D34" s="371" t="s">
        <v>257</v>
      </c>
      <c r="E34" s="372"/>
      <c r="F34" s="186"/>
      <c r="G34" s="226" t="s">
        <v>251</v>
      </c>
      <c r="H34" s="226" t="s">
        <v>251</v>
      </c>
      <c r="I34" s="226">
        <f aca="true" t="shared" si="0" ref="I34:I43">H34*1</f>
        <v>2</v>
      </c>
      <c r="J34" s="227"/>
      <c r="K34" s="228"/>
      <c r="L34" s="244"/>
      <c r="M34" s="175"/>
    </row>
    <row r="35" spans="3:13" ht="13.5">
      <c r="C35" s="229" t="s">
        <v>256</v>
      </c>
      <c r="D35" s="360" t="s">
        <v>258</v>
      </c>
      <c r="E35" s="361"/>
      <c r="F35" s="187"/>
      <c r="G35" s="230" t="s">
        <v>251</v>
      </c>
      <c r="H35" s="230" t="s">
        <v>251</v>
      </c>
      <c r="I35" s="230">
        <f t="shared" si="0"/>
        <v>2</v>
      </c>
      <c r="J35" s="231"/>
      <c r="K35" s="232"/>
      <c r="L35" s="232"/>
      <c r="M35" s="172"/>
    </row>
    <row r="36" spans="3:13" ht="13.5">
      <c r="C36" s="229" t="s">
        <v>256</v>
      </c>
      <c r="D36" s="360" t="s">
        <v>259</v>
      </c>
      <c r="E36" s="361"/>
      <c r="F36" s="187"/>
      <c r="G36" s="230" t="s">
        <v>251</v>
      </c>
      <c r="H36" s="230" t="s">
        <v>251</v>
      </c>
      <c r="I36" s="230">
        <f t="shared" si="0"/>
        <v>2</v>
      </c>
      <c r="J36" s="231"/>
      <c r="K36" s="232"/>
      <c r="L36" s="232"/>
      <c r="M36" s="172"/>
    </row>
    <row r="37" spans="3:13" ht="13.5">
      <c r="C37" s="229" t="s">
        <v>256</v>
      </c>
      <c r="D37" s="360" t="s">
        <v>260</v>
      </c>
      <c r="E37" s="361"/>
      <c r="F37" s="187"/>
      <c r="G37" s="230" t="s">
        <v>251</v>
      </c>
      <c r="H37" s="230" t="s">
        <v>251</v>
      </c>
      <c r="I37" s="230">
        <f t="shared" si="0"/>
        <v>2</v>
      </c>
      <c r="J37" s="231"/>
      <c r="K37" s="232"/>
      <c r="L37" s="232"/>
      <c r="M37" s="172"/>
    </row>
    <row r="38" spans="3:13" ht="13.5">
      <c r="C38" s="229" t="s">
        <v>256</v>
      </c>
      <c r="D38" s="360" t="s">
        <v>261</v>
      </c>
      <c r="E38" s="361"/>
      <c r="F38" s="187"/>
      <c r="G38" s="230" t="s">
        <v>254</v>
      </c>
      <c r="H38" s="230" t="s">
        <v>262</v>
      </c>
      <c r="I38" s="230">
        <f t="shared" si="0"/>
        <v>1</v>
      </c>
      <c r="J38" s="231"/>
      <c r="K38" s="232"/>
      <c r="L38" s="232"/>
      <c r="M38" s="172"/>
    </row>
    <row r="39" spans="3:13" ht="13.5">
      <c r="C39" s="229" t="s">
        <v>256</v>
      </c>
      <c r="D39" s="360" t="s">
        <v>263</v>
      </c>
      <c r="E39" s="361"/>
      <c r="F39" s="187"/>
      <c r="G39" s="230" t="s">
        <v>254</v>
      </c>
      <c r="H39" s="230" t="s">
        <v>251</v>
      </c>
      <c r="I39" s="230">
        <f t="shared" si="0"/>
        <v>2</v>
      </c>
      <c r="J39" s="231"/>
      <c r="K39" s="232"/>
      <c r="L39" s="232"/>
      <c r="M39" s="172"/>
    </row>
    <row r="40" spans="3:13" ht="13.5">
      <c r="C40" s="229" t="s">
        <v>256</v>
      </c>
      <c r="D40" s="360" t="s">
        <v>264</v>
      </c>
      <c r="E40" s="361"/>
      <c r="F40" s="187"/>
      <c r="G40" s="230" t="s">
        <v>251</v>
      </c>
      <c r="H40" s="230" t="s">
        <v>251</v>
      </c>
      <c r="I40" s="230">
        <f t="shared" si="0"/>
        <v>2</v>
      </c>
      <c r="J40" s="231"/>
      <c r="K40" s="232"/>
      <c r="L40" s="232"/>
      <c r="M40" s="172"/>
    </row>
    <row r="41" spans="3:13" ht="13.5">
      <c r="C41" s="229" t="s">
        <v>256</v>
      </c>
      <c r="D41" s="360" t="s">
        <v>265</v>
      </c>
      <c r="E41" s="361"/>
      <c r="F41" s="187"/>
      <c r="G41" s="230" t="s">
        <v>251</v>
      </c>
      <c r="H41" s="230" t="s">
        <v>251</v>
      </c>
      <c r="I41" s="230">
        <f t="shared" si="0"/>
        <v>2</v>
      </c>
      <c r="J41" s="231"/>
      <c r="K41" s="232"/>
      <c r="L41" s="232"/>
      <c r="M41" s="172"/>
    </row>
    <row r="42" spans="3:13" ht="13.5">
      <c r="C42" s="229" t="s">
        <v>256</v>
      </c>
      <c r="D42" s="360" t="s">
        <v>266</v>
      </c>
      <c r="E42" s="361"/>
      <c r="F42" s="187"/>
      <c r="G42" s="230" t="s">
        <v>251</v>
      </c>
      <c r="H42" s="230" t="s">
        <v>251</v>
      </c>
      <c r="I42" s="230">
        <f t="shared" si="0"/>
        <v>2</v>
      </c>
      <c r="J42" s="231"/>
      <c r="K42" s="232"/>
      <c r="L42" s="232"/>
      <c r="M42" s="172"/>
    </row>
    <row r="43" spans="3:13" ht="13.5">
      <c r="C43" s="229" t="s">
        <v>256</v>
      </c>
      <c r="D43" s="360" t="s">
        <v>267</v>
      </c>
      <c r="E43" s="361"/>
      <c r="F43" s="187"/>
      <c r="G43" s="230" t="s">
        <v>254</v>
      </c>
      <c r="H43" s="230" t="s">
        <v>251</v>
      </c>
      <c r="I43" s="230">
        <f t="shared" si="0"/>
        <v>2</v>
      </c>
      <c r="J43" s="231"/>
      <c r="K43" s="232"/>
      <c r="L43" s="232"/>
      <c r="M43" s="172"/>
    </row>
    <row r="44" spans="2:13" s="236" customFormat="1" ht="15" customHeight="1">
      <c r="B44" s="236" t="s">
        <v>38</v>
      </c>
      <c r="C44" s="357" t="s">
        <v>0</v>
      </c>
      <c r="D44" s="358"/>
      <c r="E44" s="358"/>
      <c r="F44" s="358"/>
      <c r="G44" s="359"/>
      <c r="H44" s="239"/>
      <c r="I44" s="240">
        <f>SUM(I34:I43)</f>
        <v>19</v>
      </c>
      <c r="J44" s="246">
        <f>SUM(J34:J43)</f>
        <v>0</v>
      </c>
      <c r="K44" s="242" t="str">
        <f>IF(J44&gt;=7,"○","×")</f>
        <v>×</v>
      </c>
      <c r="L44" s="242"/>
      <c r="M44" s="243"/>
    </row>
    <row r="45" spans="2:13" ht="13.5">
      <c r="B45" s="167" t="s">
        <v>38</v>
      </c>
      <c r="C45" s="225" t="s">
        <v>268</v>
      </c>
      <c r="D45" s="371" t="s">
        <v>269</v>
      </c>
      <c r="E45" s="372"/>
      <c r="F45" s="186"/>
      <c r="G45" s="226" t="s">
        <v>270</v>
      </c>
      <c r="H45" s="226" t="s">
        <v>251</v>
      </c>
      <c r="I45" s="226">
        <f>H45*1</f>
        <v>2</v>
      </c>
      <c r="J45" s="227"/>
      <c r="K45" s="228"/>
      <c r="L45" s="244"/>
      <c r="M45" s="175"/>
    </row>
    <row r="46" spans="3:13" ht="13.5">
      <c r="C46" s="229" t="s">
        <v>268</v>
      </c>
      <c r="D46" s="360" t="s">
        <v>271</v>
      </c>
      <c r="E46" s="361"/>
      <c r="F46" s="187"/>
      <c r="G46" s="230" t="s">
        <v>272</v>
      </c>
      <c r="H46" s="230" t="s">
        <v>158</v>
      </c>
      <c r="I46" s="230">
        <f>H46*1</f>
        <v>2</v>
      </c>
      <c r="J46" s="231"/>
      <c r="K46" s="232"/>
      <c r="L46" s="232"/>
      <c r="M46" s="172"/>
    </row>
    <row r="47" spans="3:13" ht="13.5">
      <c r="C47" s="229" t="s">
        <v>46</v>
      </c>
      <c r="D47" s="360" t="s">
        <v>273</v>
      </c>
      <c r="E47" s="361"/>
      <c r="F47" s="187"/>
      <c r="G47" s="230" t="s">
        <v>254</v>
      </c>
      <c r="H47" s="230" t="s">
        <v>251</v>
      </c>
      <c r="I47" s="230">
        <f>H47*1</f>
        <v>2</v>
      </c>
      <c r="J47" s="231"/>
      <c r="K47" s="232"/>
      <c r="L47" s="232"/>
      <c r="M47" s="172"/>
    </row>
    <row r="48" spans="2:13" s="236" customFormat="1" ht="15" customHeight="1">
      <c r="B48" s="236" t="s">
        <v>38</v>
      </c>
      <c r="C48" s="357" t="s">
        <v>0</v>
      </c>
      <c r="D48" s="358"/>
      <c r="E48" s="358"/>
      <c r="F48" s="358"/>
      <c r="G48" s="359"/>
      <c r="H48" s="239"/>
      <c r="I48" s="240">
        <f>SUM(I45:I47)</f>
        <v>6</v>
      </c>
      <c r="J48" s="246">
        <f>SUM(J45:J47)</f>
        <v>0</v>
      </c>
      <c r="K48" s="242" t="str">
        <f>IF(J48&gt;=2,"○","×")</f>
        <v>×</v>
      </c>
      <c r="L48" s="242"/>
      <c r="M48" s="243"/>
    </row>
    <row r="49" spans="2:13" ht="13.5">
      <c r="B49" s="167" t="s">
        <v>38</v>
      </c>
      <c r="C49" s="225" t="s">
        <v>274</v>
      </c>
      <c r="D49" s="371" t="s">
        <v>275</v>
      </c>
      <c r="E49" s="372"/>
      <c r="F49" s="186"/>
      <c r="G49" s="226" t="s">
        <v>251</v>
      </c>
      <c r="H49" s="226" t="s">
        <v>251</v>
      </c>
      <c r="I49" s="226">
        <f>H49*1</f>
        <v>2</v>
      </c>
      <c r="J49" s="227"/>
      <c r="K49" s="228"/>
      <c r="L49" s="244"/>
      <c r="M49" s="175"/>
    </row>
    <row r="50" spans="3:13" ht="13.5">
      <c r="C50" s="229" t="s">
        <v>274</v>
      </c>
      <c r="D50" s="360" t="s">
        <v>276</v>
      </c>
      <c r="E50" s="361"/>
      <c r="F50" s="187"/>
      <c r="G50" s="230" t="s">
        <v>254</v>
      </c>
      <c r="H50" s="230" t="s">
        <v>277</v>
      </c>
      <c r="I50" s="230">
        <f>H50*1</f>
        <v>1</v>
      </c>
      <c r="J50" s="231"/>
      <c r="K50" s="232"/>
      <c r="L50" s="232"/>
      <c r="M50" s="172"/>
    </row>
    <row r="51" spans="3:13" ht="13.5">
      <c r="C51" s="229" t="s">
        <v>274</v>
      </c>
      <c r="D51" s="360" t="s">
        <v>278</v>
      </c>
      <c r="E51" s="361"/>
      <c r="F51" s="187"/>
      <c r="G51" s="230" t="s">
        <v>254</v>
      </c>
      <c r="H51" s="230" t="s">
        <v>262</v>
      </c>
      <c r="I51" s="230">
        <f>H51*1</f>
        <v>1</v>
      </c>
      <c r="J51" s="231"/>
      <c r="K51" s="232"/>
      <c r="L51" s="232"/>
      <c r="M51" s="172"/>
    </row>
    <row r="52" spans="2:13" s="236" customFormat="1" ht="15" customHeight="1">
      <c r="B52" s="236" t="s">
        <v>38</v>
      </c>
      <c r="C52" s="357" t="s">
        <v>0</v>
      </c>
      <c r="D52" s="358"/>
      <c r="E52" s="358"/>
      <c r="F52" s="358"/>
      <c r="G52" s="359"/>
      <c r="H52" s="239"/>
      <c r="I52" s="240">
        <f>SUM(I49:I51)</f>
        <v>4</v>
      </c>
      <c r="J52" s="246">
        <f>SUM(J49:J51)</f>
        <v>0</v>
      </c>
      <c r="K52" s="242" t="str">
        <f>IF(J52&gt;=2,"○","×")</f>
        <v>×</v>
      </c>
      <c r="L52" s="242" t="str">
        <f>IF(SUM(J44,J48,J52)&gt;=2,"○","×")</f>
        <v>×</v>
      </c>
      <c r="M52" s="243"/>
    </row>
    <row r="53" spans="2:13" ht="13.5">
      <c r="B53" s="167" t="s">
        <v>38</v>
      </c>
      <c r="C53" s="247" t="s">
        <v>279</v>
      </c>
      <c r="D53" s="371" t="s">
        <v>280</v>
      </c>
      <c r="E53" s="372"/>
      <c r="F53" s="186"/>
      <c r="G53" s="226" t="s">
        <v>251</v>
      </c>
      <c r="H53" s="226" t="s">
        <v>262</v>
      </c>
      <c r="I53" s="226">
        <f aca="true" t="shared" si="1" ref="I53:I58">H53*1</f>
        <v>1</v>
      </c>
      <c r="J53" s="227"/>
      <c r="K53" s="228"/>
      <c r="L53" s="244"/>
      <c r="M53" s="175"/>
    </row>
    <row r="54" spans="3:13" ht="13.5">
      <c r="C54" s="248" t="s">
        <v>279</v>
      </c>
      <c r="D54" s="360" t="s">
        <v>281</v>
      </c>
      <c r="E54" s="361"/>
      <c r="F54" s="187"/>
      <c r="G54" s="230" t="s">
        <v>251</v>
      </c>
      <c r="H54" s="230" t="s">
        <v>262</v>
      </c>
      <c r="I54" s="230">
        <f t="shared" si="1"/>
        <v>1</v>
      </c>
      <c r="J54" s="231"/>
      <c r="K54" s="232"/>
      <c r="L54" s="232"/>
      <c r="M54" s="172"/>
    </row>
    <row r="55" spans="3:13" ht="13.5">
      <c r="C55" s="248" t="s">
        <v>279</v>
      </c>
      <c r="D55" s="360" t="s">
        <v>282</v>
      </c>
      <c r="E55" s="361"/>
      <c r="F55" s="187"/>
      <c r="G55" s="230" t="s">
        <v>251</v>
      </c>
      <c r="H55" s="230" t="s">
        <v>254</v>
      </c>
      <c r="I55" s="230">
        <f t="shared" si="1"/>
        <v>3</v>
      </c>
      <c r="J55" s="231"/>
      <c r="K55" s="232"/>
      <c r="L55" s="232"/>
      <c r="M55" s="172"/>
    </row>
    <row r="56" spans="3:13" ht="13.5">
      <c r="C56" s="248" t="s">
        <v>279</v>
      </c>
      <c r="D56" s="360" t="s">
        <v>283</v>
      </c>
      <c r="E56" s="361"/>
      <c r="F56" s="187"/>
      <c r="G56" s="230" t="s">
        <v>254</v>
      </c>
      <c r="H56" s="230" t="s">
        <v>254</v>
      </c>
      <c r="I56" s="230">
        <f t="shared" si="1"/>
        <v>3</v>
      </c>
      <c r="J56" s="231"/>
      <c r="K56" s="232"/>
      <c r="L56" s="232"/>
      <c r="M56" s="172"/>
    </row>
    <row r="57" spans="3:13" ht="13.5">
      <c r="C57" s="248" t="s">
        <v>279</v>
      </c>
      <c r="D57" s="360" t="s">
        <v>284</v>
      </c>
      <c r="E57" s="361"/>
      <c r="F57" s="187"/>
      <c r="G57" s="230" t="s">
        <v>254</v>
      </c>
      <c r="H57" s="230" t="s">
        <v>251</v>
      </c>
      <c r="I57" s="230">
        <f t="shared" si="1"/>
        <v>2</v>
      </c>
      <c r="J57" s="231"/>
      <c r="K57" s="232"/>
      <c r="L57" s="232"/>
      <c r="M57" s="172"/>
    </row>
    <row r="58" spans="3:13" ht="13.5">
      <c r="C58" s="248" t="s">
        <v>279</v>
      </c>
      <c r="D58" s="360" t="s">
        <v>285</v>
      </c>
      <c r="E58" s="361"/>
      <c r="F58" s="187"/>
      <c r="G58" s="230" t="s">
        <v>254</v>
      </c>
      <c r="H58" s="230" t="s">
        <v>251</v>
      </c>
      <c r="I58" s="230">
        <f t="shared" si="1"/>
        <v>2</v>
      </c>
      <c r="J58" s="231"/>
      <c r="K58" s="232"/>
      <c r="L58" s="232"/>
      <c r="M58" s="172"/>
    </row>
    <row r="59" spans="2:13" s="236" customFormat="1" ht="15" customHeight="1">
      <c r="B59" s="236" t="s">
        <v>38</v>
      </c>
      <c r="C59" s="357" t="s">
        <v>0</v>
      </c>
      <c r="D59" s="358"/>
      <c r="E59" s="358"/>
      <c r="F59" s="358"/>
      <c r="G59" s="359"/>
      <c r="H59" s="239"/>
      <c r="I59" s="240">
        <f>SUM(I53:I58)</f>
        <v>12</v>
      </c>
      <c r="J59" s="246">
        <f>SUM(J53:J58)</f>
        <v>0</v>
      </c>
      <c r="K59" s="242" t="str">
        <f>IF(J59&gt;=4,"○","×")</f>
        <v>×</v>
      </c>
      <c r="L59" s="242"/>
      <c r="M59" s="243"/>
    </row>
    <row r="60" spans="2:13" ht="13.5">
      <c r="B60" s="167" t="s">
        <v>38</v>
      </c>
      <c r="C60" s="247" t="s">
        <v>286</v>
      </c>
      <c r="D60" s="371" t="s">
        <v>287</v>
      </c>
      <c r="E60" s="372"/>
      <c r="F60" s="186"/>
      <c r="G60" s="226" t="s">
        <v>251</v>
      </c>
      <c r="H60" s="226" t="s">
        <v>251</v>
      </c>
      <c r="I60" s="226">
        <f>H60*1</f>
        <v>2</v>
      </c>
      <c r="J60" s="227"/>
      <c r="K60" s="228"/>
      <c r="L60" s="244"/>
      <c r="M60" s="175"/>
    </row>
    <row r="61" spans="3:13" ht="13.5">
      <c r="C61" s="248" t="s">
        <v>286</v>
      </c>
      <c r="D61" s="360" t="s">
        <v>288</v>
      </c>
      <c r="E61" s="361"/>
      <c r="F61" s="187"/>
      <c r="G61" s="230" t="s">
        <v>254</v>
      </c>
      <c r="H61" s="230" t="s">
        <v>254</v>
      </c>
      <c r="I61" s="230">
        <f>H61*1</f>
        <v>3</v>
      </c>
      <c r="J61" s="231"/>
      <c r="K61" s="232"/>
      <c r="L61" s="232"/>
      <c r="M61" s="173"/>
    </row>
    <row r="62" spans="3:13" ht="13.5">
      <c r="C62" s="248" t="s">
        <v>286</v>
      </c>
      <c r="D62" s="360" t="s">
        <v>289</v>
      </c>
      <c r="E62" s="361"/>
      <c r="F62" s="187"/>
      <c r="G62" s="230" t="s">
        <v>254</v>
      </c>
      <c r="H62" s="230" t="s">
        <v>254</v>
      </c>
      <c r="I62" s="230">
        <f>H62*1</f>
        <v>3</v>
      </c>
      <c r="J62" s="231"/>
      <c r="K62" s="232"/>
      <c r="L62" s="232"/>
      <c r="M62" s="172"/>
    </row>
    <row r="63" spans="3:13" ht="13.5">
      <c r="C63" s="248" t="s">
        <v>286</v>
      </c>
      <c r="D63" s="360" t="s">
        <v>290</v>
      </c>
      <c r="E63" s="361"/>
      <c r="F63" s="187"/>
      <c r="G63" s="230" t="s">
        <v>254</v>
      </c>
      <c r="H63" s="230" t="s">
        <v>251</v>
      </c>
      <c r="I63" s="230">
        <f>H63*1</f>
        <v>2</v>
      </c>
      <c r="J63" s="231"/>
      <c r="K63" s="232"/>
      <c r="L63" s="232"/>
      <c r="M63" s="173"/>
    </row>
    <row r="64" spans="2:13" s="236" customFormat="1" ht="15" customHeight="1">
      <c r="B64" s="236" t="s">
        <v>38</v>
      </c>
      <c r="C64" s="357" t="s">
        <v>0</v>
      </c>
      <c r="D64" s="358"/>
      <c r="E64" s="358"/>
      <c r="F64" s="358"/>
      <c r="G64" s="359"/>
      <c r="H64" s="239"/>
      <c r="I64" s="240">
        <f>SUM(I60:I63)</f>
        <v>10</v>
      </c>
      <c r="J64" s="246">
        <f>SUM(J60:J63)</f>
        <v>0</v>
      </c>
      <c r="K64" s="242" t="str">
        <f>IF(J64&gt;=3,"○","×")</f>
        <v>×</v>
      </c>
      <c r="L64" s="242"/>
      <c r="M64" s="243"/>
    </row>
    <row r="65" spans="2:13" ht="13.5">
      <c r="B65" s="167" t="s">
        <v>38</v>
      </c>
      <c r="C65" s="247" t="s">
        <v>291</v>
      </c>
      <c r="D65" s="371" t="s">
        <v>292</v>
      </c>
      <c r="E65" s="372"/>
      <c r="F65" s="186"/>
      <c r="G65" s="226" t="s">
        <v>293</v>
      </c>
      <c r="H65" s="226" t="s">
        <v>293</v>
      </c>
      <c r="I65" s="226">
        <f>H65*1</f>
        <v>2</v>
      </c>
      <c r="J65" s="227"/>
      <c r="K65" s="228"/>
      <c r="L65" s="244"/>
      <c r="M65" s="175"/>
    </row>
    <row r="66" spans="3:13" ht="13.5">
      <c r="C66" s="248" t="s">
        <v>291</v>
      </c>
      <c r="D66" s="360" t="s">
        <v>294</v>
      </c>
      <c r="E66" s="361"/>
      <c r="F66" s="187"/>
      <c r="G66" s="230" t="s">
        <v>295</v>
      </c>
      <c r="H66" s="230" t="s">
        <v>293</v>
      </c>
      <c r="I66" s="230">
        <f>H66*1</f>
        <v>2</v>
      </c>
      <c r="J66" s="231"/>
      <c r="K66" s="232"/>
      <c r="L66" s="232"/>
      <c r="M66" s="172"/>
    </row>
    <row r="67" spans="2:13" s="236" customFormat="1" ht="15" customHeight="1">
      <c r="B67" s="236" t="s">
        <v>38</v>
      </c>
      <c r="C67" s="357" t="s">
        <v>0</v>
      </c>
      <c r="D67" s="358"/>
      <c r="E67" s="358"/>
      <c r="F67" s="358"/>
      <c r="G67" s="359"/>
      <c r="H67" s="239"/>
      <c r="I67" s="240">
        <f>SUM(I65:I66)</f>
        <v>4</v>
      </c>
      <c r="J67" s="246">
        <f>SUM(J65:J66)</f>
        <v>0</v>
      </c>
      <c r="K67" s="242" t="str">
        <f>IF(J67&gt;=2,"○","×")</f>
        <v>×</v>
      </c>
      <c r="L67" s="242" t="str">
        <f>IF(SUM(J59,J64,J67)&gt;=3,"○","×")</f>
        <v>×</v>
      </c>
      <c r="M67" s="243"/>
    </row>
    <row r="68" spans="2:13" ht="13.5">
      <c r="B68" s="167" t="s">
        <v>38</v>
      </c>
      <c r="C68" s="225" t="s">
        <v>296</v>
      </c>
      <c r="D68" s="371" t="s">
        <v>297</v>
      </c>
      <c r="E68" s="372"/>
      <c r="F68" s="186"/>
      <c r="G68" s="226" t="s">
        <v>254</v>
      </c>
      <c r="H68" s="226" t="s">
        <v>251</v>
      </c>
      <c r="I68" s="226">
        <f>H68*1</f>
        <v>2</v>
      </c>
      <c r="J68" s="227"/>
      <c r="K68" s="228"/>
      <c r="L68" s="244"/>
      <c r="M68" s="175"/>
    </row>
    <row r="69" spans="3:13" ht="13.5">
      <c r="C69" s="229" t="s">
        <v>296</v>
      </c>
      <c r="D69" s="360" t="s">
        <v>298</v>
      </c>
      <c r="E69" s="361"/>
      <c r="F69" s="187"/>
      <c r="G69" s="230" t="s">
        <v>254</v>
      </c>
      <c r="H69" s="230" t="s">
        <v>262</v>
      </c>
      <c r="I69" s="230">
        <f>H69*1</f>
        <v>1</v>
      </c>
      <c r="J69" s="231"/>
      <c r="K69" s="232"/>
      <c r="L69" s="232"/>
      <c r="M69" s="172"/>
    </row>
    <row r="70" spans="2:13" s="236" customFormat="1" ht="15" customHeight="1">
      <c r="B70" s="236" t="s">
        <v>38</v>
      </c>
      <c r="C70" s="357" t="s">
        <v>0</v>
      </c>
      <c r="D70" s="358"/>
      <c r="E70" s="358"/>
      <c r="F70" s="358"/>
      <c r="G70" s="359"/>
      <c r="H70" s="239"/>
      <c r="I70" s="240">
        <f>SUM(I68:I69)</f>
        <v>3</v>
      </c>
      <c r="J70" s="246">
        <f>SUM(J68:J69)</f>
        <v>0</v>
      </c>
      <c r="K70" s="242" t="str">
        <f>IF(J70&gt;=2,"○","×")</f>
        <v>×</v>
      </c>
      <c r="L70" s="242" t="str">
        <f>IF(J70&gt;=1,"○","×")</f>
        <v>×</v>
      </c>
      <c r="M70" s="243"/>
    </row>
    <row r="71" spans="2:13" ht="13.5">
      <c r="B71" s="167" t="s">
        <v>38</v>
      </c>
      <c r="C71" s="225" t="s">
        <v>299</v>
      </c>
      <c r="D71" s="371" t="s">
        <v>300</v>
      </c>
      <c r="E71" s="372"/>
      <c r="F71" s="186"/>
      <c r="G71" s="226" t="s">
        <v>251</v>
      </c>
      <c r="H71" s="226" t="s">
        <v>262</v>
      </c>
      <c r="I71" s="226">
        <f>H71*1</f>
        <v>1</v>
      </c>
      <c r="J71" s="227"/>
      <c r="K71" s="228"/>
      <c r="L71" s="244"/>
      <c r="M71" s="175"/>
    </row>
    <row r="72" spans="2:13" ht="13.5">
      <c r="B72" s="167" t="s">
        <v>38</v>
      </c>
      <c r="C72" s="338" t="s">
        <v>0</v>
      </c>
      <c r="D72" s="339"/>
      <c r="E72" s="339"/>
      <c r="F72" s="339"/>
      <c r="G72" s="340"/>
      <c r="H72" s="71"/>
      <c r="I72" s="249">
        <f>SUM(I71:I71)</f>
        <v>1</v>
      </c>
      <c r="J72" s="246">
        <f>SUM(J71:J71)</f>
        <v>0</v>
      </c>
      <c r="K72" s="250" t="str">
        <f>IF(J72&gt;=1,"○","×")</f>
        <v>×</v>
      </c>
      <c r="L72" s="250" t="str">
        <f>IF(J72&gt;=1,"○","×")</f>
        <v>×</v>
      </c>
      <c r="M72" s="176"/>
    </row>
    <row r="73" spans="2:13" ht="13.5">
      <c r="B73" s="167" t="s">
        <v>38</v>
      </c>
      <c r="C73" s="251" t="s">
        <v>301</v>
      </c>
      <c r="D73" s="185" t="s">
        <v>302</v>
      </c>
      <c r="E73" s="252"/>
      <c r="F73" s="186"/>
      <c r="G73" s="226" t="s">
        <v>262</v>
      </c>
      <c r="H73" s="226" t="s">
        <v>251</v>
      </c>
      <c r="I73" s="226">
        <f>H73*1</f>
        <v>2</v>
      </c>
      <c r="J73" s="227"/>
      <c r="K73" s="228"/>
      <c r="L73" s="244"/>
      <c r="M73" s="175"/>
    </row>
    <row r="74" spans="3:13" ht="13.5">
      <c r="C74" s="229" t="s">
        <v>301</v>
      </c>
      <c r="D74" s="360" t="s">
        <v>303</v>
      </c>
      <c r="E74" s="361"/>
      <c r="F74" s="187"/>
      <c r="G74" s="230" t="s">
        <v>262</v>
      </c>
      <c r="H74" s="230" t="s">
        <v>251</v>
      </c>
      <c r="I74" s="230">
        <f>H74*1</f>
        <v>2</v>
      </c>
      <c r="J74" s="231"/>
      <c r="K74" s="232"/>
      <c r="L74" s="232"/>
      <c r="M74" s="172"/>
    </row>
    <row r="75" spans="3:13" ht="13.5">
      <c r="C75" s="229" t="s">
        <v>301</v>
      </c>
      <c r="D75" s="360" t="s">
        <v>304</v>
      </c>
      <c r="E75" s="361"/>
      <c r="F75" s="187"/>
      <c r="G75" s="230" t="s">
        <v>262</v>
      </c>
      <c r="H75" s="230" t="s">
        <v>262</v>
      </c>
      <c r="I75" s="230">
        <f aca="true" t="shared" si="2" ref="I75:I80">H75*1</f>
        <v>1</v>
      </c>
      <c r="J75" s="231"/>
      <c r="K75" s="232"/>
      <c r="L75" s="232"/>
      <c r="M75" s="172"/>
    </row>
    <row r="76" spans="3:13" ht="13.5">
      <c r="C76" s="245" t="s">
        <v>301</v>
      </c>
      <c r="D76" s="360" t="s">
        <v>305</v>
      </c>
      <c r="E76" s="361"/>
      <c r="F76" s="253"/>
      <c r="G76" s="233" t="s">
        <v>254</v>
      </c>
      <c r="H76" s="233" t="s">
        <v>262</v>
      </c>
      <c r="I76" s="230">
        <f t="shared" si="2"/>
        <v>1</v>
      </c>
      <c r="J76" s="234"/>
      <c r="K76" s="235"/>
      <c r="L76" s="235"/>
      <c r="M76" s="174"/>
    </row>
    <row r="77" spans="3:13" ht="13.5">
      <c r="C77" s="229" t="s">
        <v>301</v>
      </c>
      <c r="D77" s="360" t="s">
        <v>306</v>
      </c>
      <c r="E77" s="361"/>
      <c r="F77" s="187"/>
      <c r="G77" s="230" t="s">
        <v>254</v>
      </c>
      <c r="H77" s="230" t="s">
        <v>262</v>
      </c>
      <c r="I77" s="230">
        <f t="shared" si="2"/>
        <v>1</v>
      </c>
      <c r="J77" s="231"/>
      <c r="K77" s="232"/>
      <c r="L77" s="232"/>
      <c r="M77" s="172"/>
    </row>
    <row r="78" spans="3:13" ht="13.5">
      <c r="C78" s="245" t="s">
        <v>301</v>
      </c>
      <c r="D78" s="360" t="s">
        <v>307</v>
      </c>
      <c r="E78" s="361"/>
      <c r="F78" s="253"/>
      <c r="G78" s="233" t="s">
        <v>251</v>
      </c>
      <c r="H78" s="233" t="s">
        <v>251</v>
      </c>
      <c r="I78" s="230">
        <f t="shared" si="2"/>
        <v>2</v>
      </c>
      <c r="J78" s="234"/>
      <c r="K78" s="235"/>
      <c r="L78" s="235"/>
      <c r="M78" s="174"/>
    </row>
    <row r="79" spans="3:13" ht="13.5">
      <c r="C79" s="229" t="s">
        <v>301</v>
      </c>
      <c r="D79" s="360" t="s">
        <v>308</v>
      </c>
      <c r="E79" s="361"/>
      <c r="F79" s="187"/>
      <c r="G79" s="230" t="s">
        <v>254</v>
      </c>
      <c r="H79" s="230" t="s">
        <v>158</v>
      </c>
      <c r="I79" s="230">
        <f t="shared" si="2"/>
        <v>2</v>
      </c>
      <c r="J79" s="231"/>
      <c r="K79" s="232"/>
      <c r="L79" s="232"/>
      <c r="M79" s="172"/>
    </row>
    <row r="80" spans="3:13" ht="13.5">
      <c r="C80" s="245" t="s">
        <v>301</v>
      </c>
      <c r="D80" s="360" t="s">
        <v>309</v>
      </c>
      <c r="E80" s="361"/>
      <c r="F80" s="253"/>
      <c r="G80" s="233" t="s">
        <v>254</v>
      </c>
      <c r="H80" s="233" t="s">
        <v>262</v>
      </c>
      <c r="I80" s="230">
        <f t="shared" si="2"/>
        <v>1</v>
      </c>
      <c r="J80" s="234"/>
      <c r="K80" s="235"/>
      <c r="L80" s="235"/>
      <c r="M80" s="174"/>
    </row>
    <row r="81" spans="2:13" s="236" customFormat="1" ht="15" customHeight="1">
      <c r="B81" s="236" t="s">
        <v>38</v>
      </c>
      <c r="C81" s="357" t="s">
        <v>0</v>
      </c>
      <c r="D81" s="358"/>
      <c r="E81" s="358"/>
      <c r="F81" s="358"/>
      <c r="G81" s="359"/>
      <c r="H81" s="254"/>
      <c r="I81" s="254">
        <f>SUM(I73:I80)</f>
        <v>12</v>
      </c>
      <c r="J81" s="246">
        <f>SUM(J73:J80)</f>
        <v>0</v>
      </c>
      <c r="K81" s="254" t="s">
        <v>50</v>
      </c>
      <c r="L81" s="254" t="s">
        <v>241</v>
      </c>
      <c r="M81" s="114"/>
    </row>
    <row r="82" spans="2:13" s="236" customFormat="1" ht="15" customHeight="1">
      <c r="B82" s="236" t="s">
        <v>38</v>
      </c>
      <c r="C82" s="357" t="s">
        <v>27</v>
      </c>
      <c r="D82" s="358"/>
      <c r="E82" s="358"/>
      <c r="F82" s="358"/>
      <c r="G82" s="359"/>
      <c r="H82" s="256"/>
      <c r="I82" s="254">
        <f>SUM(I72,I70,I67,I64,I59,I52,I48,I44,I33)</f>
        <v>69</v>
      </c>
      <c r="J82" s="246">
        <f>SUM(J72,J70,J67,J64,J59,J52,J48,J44,J33)</f>
        <v>0</v>
      </c>
      <c r="K82" s="242" t="str">
        <f>IF(J82&gt;=30,"○","×")</f>
        <v>×</v>
      </c>
      <c r="L82" s="242" t="str">
        <f>IF(J82&gt;=10,"○","×")</f>
        <v>×</v>
      </c>
      <c r="M82" s="114"/>
    </row>
    <row r="83" spans="2:13" s="236" customFormat="1" ht="15" customHeight="1">
      <c r="B83" s="236" t="s">
        <v>38</v>
      </c>
      <c r="C83" s="357" t="s">
        <v>34</v>
      </c>
      <c r="D83" s="358"/>
      <c r="E83" s="358"/>
      <c r="F83" s="358"/>
      <c r="G83" s="359"/>
      <c r="H83" s="242"/>
      <c r="I83" s="254">
        <f>SUM(I81:I82)</f>
        <v>81</v>
      </c>
      <c r="J83" s="246">
        <f>SUM(J81:J82)</f>
        <v>0</v>
      </c>
      <c r="K83" s="242" t="str">
        <f>IF(J83&gt;=40,"○","×")</f>
        <v>×</v>
      </c>
      <c r="L83" s="242" t="str">
        <f>IF(J83&gt;=20,"○","×")</f>
        <v>×</v>
      </c>
      <c r="M83" s="114"/>
    </row>
    <row r="84" spans="2:13" ht="13.5">
      <c r="B84" s="167" t="s">
        <v>38</v>
      </c>
      <c r="C84" s="112"/>
      <c r="D84" s="257"/>
      <c r="E84" s="257"/>
      <c r="F84" s="112"/>
      <c r="G84" s="258"/>
      <c r="H84" s="258"/>
      <c r="I84" s="259"/>
      <c r="J84" s="260"/>
      <c r="K84" s="261"/>
      <c r="L84" s="261"/>
      <c r="M84" s="113"/>
    </row>
    <row r="85" ht="11.25" customHeight="1">
      <c r="B85" s="167" t="s">
        <v>38</v>
      </c>
    </row>
  </sheetData>
  <sheetProtection sheet="1"/>
  <mergeCells count="93">
    <mergeCell ref="J2:J3"/>
    <mergeCell ref="M2:M3"/>
    <mergeCell ref="K2:L3"/>
    <mergeCell ref="K20:L20"/>
    <mergeCell ref="K21:L21"/>
    <mergeCell ref="C9:D9"/>
    <mergeCell ref="D2:D3"/>
    <mergeCell ref="E7:J7"/>
    <mergeCell ref="G25:I25"/>
    <mergeCell ref="G13:I15"/>
    <mergeCell ref="G18:I18"/>
    <mergeCell ref="G19:I21"/>
    <mergeCell ref="E2:E3"/>
    <mergeCell ref="J24:M24"/>
    <mergeCell ref="J25:M25"/>
    <mergeCell ref="D76:E76"/>
    <mergeCell ref="D77:E77"/>
    <mergeCell ref="D78:E78"/>
    <mergeCell ref="D79:E79"/>
    <mergeCell ref="D80:E80"/>
    <mergeCell ref="F2:F3"/>
    <mergeCell ref="D4:M4"/>
    <mergeCell ref="D5:M5"/>
    <mergeCell ref="C7:D7"/>
    <mergeCell ref="C8:D8"/>
    <mergeCell ref="C70:G70"/>
    <mergeCell ref="D74:E74"/>
    <mergeCell ref="C72:G72"/>
    <mergeCell ref="D71:E71"/>
    <mergeCell ref="G12:I12"/>
    <mergeCell ref="D75:E75"/>
    <mergeCell ref="G24:I24"/>
    <mergeCell ref="G17:K17"/>
    <mergeCell ref="J26:M26"/>
    <mergeCell ref="D65:E65"/>
    <mergeCell ref="D66:E66"/>
    <mergeCell ref="C64:G64"/>
    <mergeCell ref="D69:E69"/>
    <mergeCell ref="D68:E68"/>
    <mergeCell ref="C67:G67"/>
    <mergeCell ref="D54:E54"/>
    <mergeCell ref="D56:E56"/>
    <mergeCell ref="D60:E60"/>
    <mergeCell ref="D57:E57"/>
    <mergeCell ref="D58:E58"/>
    <mergeCell ref="D61:E61"/>
    <mergeCell ref="C33:G33"/>
    <mergeCell ref="C59:G59"/>
    <mergeCell ref="C52:G52"/>
    <mergeCell ref="D32:E32"/>
    <mergeCell ref="D36:E36"/>
    <mergeCell ref="D34:E34"/>
    <mergeCell ref="D43:E43"/>
    <mergeCell ref="C44:G44"/>
    <mergeCell ref="D55:E55"/>
    <mergeCell ref="D53:E53"/>
    <mergeCell ref="L7:M7"/>
    <mergeCell ref="L8:M8"/>
    <mergeCell ref="L9:M9"/>
    <mergeCell ref="D31:E31"/>
    <mergeCell ref="D30:E30"/>
    <mergeCell ref="E9:G9"/>
    <mergeCell ref="G11:K11"/>
    <mergeCell ref="D23:I23"/>
    <mergeCell ref="C27:D27"/>
    <mergeCell ref="D29:E29"/>
    <mergeCell ref="C48:G48"/>
    <mergeCell ref="D50:E50"/>
    <mergeCell ref="D51:E51"/>
    <mergeCell ref="D41:E41"/>
    <mergeCell ref="D37:E37"/>
    <mergeCell ref="D38:E38"/>
    <mergeCell ref="D39:E39"/>
    <mergeCell ref="K12:L12"/>
    <mergeCell ref="K13:L13"/>
    <mergeCell ref="K14:L14"/>
    <mergeCell ref="K15:L15"/>
    <mergeCell ref="K18:L18"/>
    <mergeCell ref="D45:E45"/>
    <mergeCell ref="D35:E35"/>
    <mergeCell ref="D40:E40"/>
    <mergeCell ref="D42:E42"/>
    <mergeCell ref="C28:F28"/>
    <mergeCell ref="C81:G81"/>
    <mergeCell ref="C82:G82"/>
    <mergeCell ref="C83:G83"/>
    <mergeCell ref="D63:E63"/>
    <mergeCell ref="J23:K23"/>
    <mergeCell ref="K19:L19"/>
    <mergeCell ref="D62:E62"/>
    <mergeCell ref="D49:E49"/>
    <mergeCell ref="D46:E46"/>
    <mergeCell ref="D47:E47"/>
  </mergeCells>
  <conditionalFormatting sqref="L17 K81:L84">
    <cfRule type="cellIs" priority="21" dxfId="24" operator="equal" stopIfTrue="1">
      <formula>"×"</formula>
    </cfRule>
  </conditionalFormatting>
  <conditionalFormatting sqref="K72:L72 K70:L70 K67:L67 K64:L64 K59:L59 K52:L52 K48:L48 K44:L44 K33:L33">
    <cfRule type="cellIs" priority="22" dxfId="25" operator="equal" stopIfTrue="1">
      <formula>"×"</formula>
    </cfRule>
  </conditionalFormatting>
  <conditionalFormatting sqref="L11">
    <cfRule type="cellIs" priority="20" dxfId="25" operator="equal" stopIfTrue="1">
      <formula>"×"</formula>
    </cfRule>
  </conditionalFormatting>
  <conditionalFormatting sqref="K13">
    <cfRule type="expression" priority="7" dxfId="26" stopIfTrue="1">
      <formula>$K$13="×"</formula>
    </cfRule>
  </conditionalFormatting>
  <conditionalFormatting sqref="K14">
    <cfRule type="expression" priority="6" dxfId="26" stopIfTrue="1">
      <formula>$K$14="×"</formula>
    </cfRule>
  </conditionalFormatting>
  <conditionalFormatting sqref="K15">
    <cfRule type="expression" priority="5" dxfId="26" stopIfTrue="1">
      <formula>$K$15="×"</formula>
    </cfRule>
  </conditionalFormatting>
  <conditionalFormatting sqref="K12">
    <cfRule type="expression" priority="8" dxfId="26" stopIfTrue="1">
      <formula>$K$12="×"</formula>
    </cfRule>
    <cfRule type="expression" priority="9" dxfId="26" stopIfTrue="1">
      <formula>1K!#REF!="×"</formula>
    </cfRule>
  </conditionalFormatting>
  <conditionalFormatting sqref="K20">
    <cfRule type="expression" priority="4" dxfId="26" stopIfTrue="1">
      <formula>$K$20="×"</formula>
    </cfRule>
  </conditionalFormatting>
  <conditionalFormatting sqref="K19">
    <cfRule type="expression" priority="3" dxfId="26" stopIfTrue="1">
      <formula>$K$19="×"</formula>
    </cfRule>
  </conditionalFormatting>
  <conditionalFormatting sqref="K21">
    <cfRule type="expression" priority="1" dxfId="26" stopIfTrue="1">
      <formula>$K$21="×"</formula>
    </cfRule>
  </conditionalFormatting>
  <conditionalFormatting sqref="K18">
    <cfRule type="expression" priority="2" dxfId="26" stopIfTrue="1">
      <formula>$K$18="×"</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codeName="Sheet7"/>
  <dimension ref="A1:M85"/>
  <sheetViews>
    <sheetView zoomScale="85" zoomScaleNormal="85" zoomScalePageLayoutView="85" workbookViewId="0" topLeftCell="A1">
      <selection activeCell="O1" sqref="O1"/>
    </sheetView>
  </sheetViews>
  <sheetFormatPr defaultColWidth="7.125" defaultRowHeight="13.5"/>
  <cols>
    <col min="1" max="1" width="2.75390625" style="167" customWidth="1"/>
    <col min="2" max="2" width="3.625" style="167" hidden="1" customWidth="1"/>
    <col min="3" max="3" width="2.75390625" style="167" customWidth="1"/>
    <col min="4" max="4" width="13.125" style="167" customWidth="1"/>
    <col min="5" max="5" width="14.75390625" style="167" customWidth="1"/>
    <col min="6" max="6" width="13.25390625" style="167" customWidth="1"/>
    <col min="7" max="7" width="11.50390625" style="167" customWidth="1"/>
    <col min="8" max="8" width="4.50390625" style="167" hidden="1" customWidth="1"/>
    <col min="9" max="9" width="9.625" style="167" customWidth="1"/>
    <col min="10" max="10" width="16.75390625" style="167" bestFit="1" customWidth="1"/>
    <col min="11" max="11" width="10.50390625" style="167" customWidth="1"/>
    <col min="12" max="12" width="10.375" style="167" customWidth="1"/>
    <col min="13" max="13" width="20.875" style="167" customWidth="1"/>
    <col min="14" max="14" width="2.50390625" style="167" customWidth="1"/>
    <col min="15" max="16384" width="7.125" style="167" customWidth="1"/>
  </cols>
  <sheetData>
    <row r="1" spans="1:13" s="188" customFormat="1" ht="13.5">
      <c r="A1" s="167"/>
      <c r="B1" s="167" t="s">
        <v>38</v>
      </c>
      <c r="C1" s="167"/>
      <c r="D1" s="167" t="s">
        <v>214</v>
      </c>
      <c r="E1" s="167" t="s">
        <v>215</v>
      </c>
      <c r="F1" s="167" t="s">
        <v>5</v>
      </c>
      <c r="G1" s="167" t="s">
        <v>116</v>
      </c>
      <c r="H1" s="167"/>
      <c r="I1" s="167" t="s">
        <v>119</v>
      </c>
      <c r="J1" s="167" t="s">
        <v>216</v>
      </c>
      <c r="K1" s="35" t="s">
        <v>4</v>
      </c>
      <c r="L1" s="35"/>
      <c r="M1" s="35" t="s">
        <v>15</v>
      </c>
    </row>
    <row r="2" spans="1:13" s="188" customFormat="1" ht="13.5">
      <c r="A2" s="167"/>
      <c r="B2" s="167" t="s">
        <v>38</v>
      </c>
      <c r="C2" s="167"/>
      <c r="D2" s="393" t="str">
        <f>F8</f>
        <v>けんちく</v>
      </c>
      <c r="E2" s="393" t="str">
        <f>G8</f>
        <v>たろう</v>
      </c>
      <c r="F2" s="388" t="str">
        <f>IF(ISBLANK(E9),"",(E9))</f>
        <v>平成●年●月●日</v>
      </c>
      <c r="G2" s="263" t="str">
        <f>IF(K12="×","×","0")</f>
        <v>0</v>
      </c>
      <c r="H2" s="263"/>
      <c r="I2" s="263" t="str">
        <f>IF(0&lt;COUNTIF(K29:K82,"×"),"×",IF(J82&gt;=40,IF(J82&lt;50,"4",IF(J82&gt;=50,IF(J82&lt;60,"3",IF(J82&gt;=60,"2",IF(J82&lt;40,"×")))))))</f>
        <v>3</v>
      </c>
      <c r="J2" s="409" t="str">
        <f>IF(ISBLANK(J8),"",(J8))</f>
        <v>平成●年●月●日</v>
      </c>
      <c r="K2" s="412" t="str">
        <f>IF(ISBLANK(J9),"",J9)</f>
        <v>令和●年●月●日</v>
      </c>
      <c r="L2" s="416"/>
      <c r="M2" s="410" t="str">
        <f>MID(L7,1,12)</f>
        <v>****-***-***</v>
      </c>
    </row>
    <row r="3" spans="1:13" s="188" customFormat="1" ht="13.5">
      <c r="A3" s="167"/>
      <c r="B3" s="167" t="s">
        <v>38</v>
      </c>
      <c r="C3" s="167"/>
      <c r="D3" s="393"/>
      <c r="E3" s="393"/>
      <c r="F3" s="388"/>
      <c r="G3" s="263" t="str">
        <f>IF(K18="×","×","0")</f>
        <v>0</v>
      </c>
      <c r="H3" s="263"/>
      <c r="I3" s="263" t="str">
        <f>IF(0&lt;COUNTIF(L29:L82,"×"),"×",IF(J82&gt;=20,IF(J82&lt;30,"2",IF(J82&gt;=30,IF(J82&lt;40,"1",IF(J82&gt;=40,"0",IF(J82&lt;20,"×")))))))</f>
        <v>0</v>
      </c>
      <c r="J3" s="409"/>
      <c r="K3" s="414"/>
      <c r="L3" s="417"/>
      <c r="M3" s="411"/>
    </row>
    <row r="4" spans="2:13" s="189" customFormat="1" ht="33.75" customHeight="1">
      <c r="B4" s="167" t="s">
        <v>38</v>
      </c>
      <c r="D4" s="389" t="s">
        <v>208</v>
      </c>
      <c r="E4" s="389"/>
      <c r="F4" s="389"/>
      <c r="G4" s="389"/>
      <c r="H4" s="389"/>
      <c r="I4" s="389"/>
      <c r="J4" s="389"/>
      <c r="K4" s="389"/>
      <c r="L4" s="389"/>
      <c r="M4" s="389"/>
    </row>
    <row r="5" spans="2:13" s="190" customFormat="1" ht="19.5" customHeight="1">
      <c r="B5" s="167" t="s">
        <v>38</v>
      </c>
      <c r="D5" s="390" t="s">
        <v>31</v>
      </c>
      <c r="E5" s="390"/>
      <c r="F5" s="390"/>
      <c r="G5" s="390"/>
      <c r="H5" s="390"/>
      <c r="I5" s="390"/>
      <c r="J5" s="390"/>
      <c r="K5" s="390"/>
      <c r="L5" s="390"/>
      <c r="M5" s="390"/>
    </row>
    <row r="6" spans="2:13" s="190" customFormat="1" ht="24.75" customHeight="1">
      <c r="B6" s="167" t="s">
        <v>38</v>
      </c>
      <c r="D6" s="191"/>
      <c r="E6" s="191"/>
      <c r="F6" s="191"/>
      <c r="G6" s="191"/>
      <c r="H6" s="191"/>
      <c r="I6" s="191"/>
      <c r="J6" s="191"/>
      <c r="K6" s="191"/>
      <c r="L6" s="191"/>
      <c r="M6" s="191"/>
    </row>
    <row r="7" spans="2:13" ht="33.75" customHeight="1">
      <c r="B7" s="167" t="s">
        <v>38</v>
      </c>
      <c r="C7" s="168" t="s">
        <v>2</v>
      </c>
      <c r="D7" s="169"/>
      <c r="E7" s="418" t="s">
        <v>221</v>
      </c>
      <c r="F7" s="419"/>
      <c r="G7" s="419"/>
      <c r="H7" s="419"/>
      <c r="I7" s="419"/>
      <c r="J7" s="420"/>
      <c r="K7" s="265" t="s">
        <v>15</v>
      </c>
      <c r="L7" s="373" t="s">
        <v>201</v>
      </c>
      <c r="M7" s="374"/>
    </row>
    <row r="8" spans="2:13" ht="15" customHeight="1">
      <c r="B8" s="167" t="s">
        <v>38</v>
      </c>
      <c r="C8" s="168" t="s">
        <v>205</v>
      </c>
      <c r="D8" s="169"/>
      <c r="E8" s="266" t="s">
        <v>219</v>
      </c>
      <c r="F8" s="267" t="s">
        <v>220</v>
      </c>
      <c r="G8" s="268" t="s">
        <v>223</v>
      </c>
      <c r="H8" s="269"/>
      <c r="I8" s="270" t="s">
        <v>3</v>
      </c>
      <c r="J8" s="271" t="s">
        <v>222</v>
      </c>
      <c r="K8" s="265" t="s">
        <v>29</v>
      </c>
      <c r="L8" s="375" t="s">
        <v>153</v>
      </c>
      <c r="M8" s="376"/>
    </row>
    <row r="9" spans="2:13" ht="15" customHeight="1">
      <c r="B9" s="167" t="s">
        <v>38</v>
      </c>
      <c r="C9" s="168" t="s">
        <v>5</v>
      </c>
      <c r="D9" s="169"/>
      <c r="E9" s="421" t="s">
        <v>222</v>
      </c>
      <c r="F9" s="422"/>
      <c r="G9" s="423"/>
      <c r="H9" s="272"/>
      <c r="I9" s="265" t="s">
        <v>4</v>
      </c>
      <c r="J9" s="271" t="s">
        <v>154</v>
      </c>
      <c r="K9" s="265" t="s">
        <v>126</v>
      </c>
      <c r="L9" s="377" t="str">
        <f>M10</f>
        <v>****-**-*</v>
      </c>
      <c r="M9" s="378"/>
    </row>
    <row r="10" spans="2:13" s="183" customFormat="1" ht="15" customHeight="1">
      <c r="B10" s="183" t="s">
        <v>38</v>
      </c>
      <c r="C10" s="177"/>
      <c r="D10" s="177"/>
      <c r="E10" s="192"/>
      <c r="F10" s="192"/>
      <c r="G10" s="192"/>
      <c r="H10" s="192"/>
      <c r="I10" s="178"/>
      <c r="J10" s="179"/>
      <c r="K10" s="178"/>
      <c r="L10" s="178"/>
      <c r="M10" s="180" t="s">
        <v>242</v>
      </c>
    </row>
    <row r="11" spans="2:12" s="193" customFormat="1" ht="13.5" customHeight="1">
      <c r="B11" s="183" t="s">
        <v>38</v>
      </c>
      <c r="D11" s="181"/>
      <c r="E11" s="181"/>
      <c r="F11" s="181"/>
      <c r="G11" s="194" t="s">
        <v>206</v>
      </c>
      <c r="H11" s="181"/>
      <c r="I11" s="195"/>
      <c r="J11" s="196"/>
      <c r="K11" s="177"/>
      <c r="L11" s="177"/>
    </row>
    <row r="12" spans="2:13" s="193" customFormat="1" ht="30" customHeight="1">
      <c r="B12" s="183" t="s">
        <v>38</v>
      </c>
      <c r="C12" s="178"/>
      <c r="D12" s="197"/>
      <c r="E12" s="197"/>
      <c r="F12" s="198"/>
      <c r="G12" s="424" t="s">
        <v>116</v>
      </c>
      <c r="H12" s="425"/>
      <c r="I12" s="426"/>
      <c r="J12" s="199" t="s">
        <v>117</v>
      </c>
      <c r="K12" s="427" t="str">
        <f>IF(0&lt;COUNTIF(K29:K82,"×"),"×",IF(J82&gt;=40,"○"))</f>
        <v>○</v>
      </c>
      <c r="L12" s="428"/>
      <c r="M12" s="200" t="s">
        <v>118</v>
      </c>
    </row>
    <row r="13" spans="2:13" s="193" customFormat="1" ht="13.5" customHeight="1">
      <c r="B13" s="183" t="s">
        <v>124</v>
      </c>
      <c r="C13" s="201"/>
      <c r="D13" s="201"/>
      <c r="E13" s="201"/>
      <c r="F13" s="201"/>
      <c r="G13" s="429" t="s">
        <v>119</v>
      </c>
      <c r="H13" s="430"/>
      <c r="I13" s="431"/>
      <c r="J13" s="202" t="s">
        <v>121</v>
      </c>
      <c r="K13" s="438">
        <f>IF(0&lt;COUNTIF(K29:K82,"×"),"×",IF(J82&gt;=60,"○",IF(J82&lt;40,"×","")))</f>
      </c>
      <c r="L13" s="439"/>
      <c r="M13" s="203" t="s">
        <v>37</v>
      </c>
    </row>
    <row r="14" spans="2:13" s="204" customFormat="1" ht="13.5" customHeight="1">
      <c r="B14" s="204" t="s">
        <v>38</v>
      </c>
      <c r="C14" s="205"/>
      <c r="D14" s="197"/>
      <c r="E14" s="177"/>
      <c r="F14" s="197"/>
      <c r="G14" s="432"/>
      <c r="H14" s="433"/>
      <c r="I14" s="434"/>
      <c r="J14" s="206" t="s">
        <v>122</v>
      </c>
      <c r="K14" s="440" t="str">
        <f>IF(0&lt;COUNTIF(K29:K82,"×"),"×",IF(J82&gt;=50,IF(J82&lt;60,"○",""),""))</f>
        <v>○</v>
      </c>
      <c r="L14" s="441"/>
      <c r="M14" s="207" t="s">
        <v>123</v>
      </c>
    </row>
    <row r="15" spans="2:13" s="204" customFormat="1" ht="13.5" customHeight="1">
      <c r="B15" s="204" t="s">
        <v>38</v>
      </c>
      <c r="C15" s="197"/>
      <c r="D15" s="197"/>
      <c r="E15" s="197"/>
      <c r="F15" s="197"/>
      <c r="G15" s="435"/>
      <c r="H15" s="436"/>
      <c r="I15" s="437"/>
      <c r="J15" s="208" t="s">
        <v>120</v>
      </c>
      <c r="K15" s="442">
        <f>IF(0&lt;COUNTIF(K29:K82,"×"),"×",IF(J82&gt;=40,IF(J82&lt;50,"○",""),"×"))</f>
      </c>
      <c r="L15" s="443"/>
      <c r="M15" s="209" t="s">
        <v>118</v>
      </c>
    </row>
    <row r="16" spans="2:6" s="204" customFormat="1" ht="15" customHeight="1">
      <c r="B16" s="204" t="s">
        <v>38</v>
      </c>
      <c r="C16" s="197"/>
      <c r="D16" s="197"/>
      <c r="E16" s="197"/>
      <c r="F16" s="197"/>
    </row>
    <row r="17" spans="2:13" s="183" customFormat="1" ht="13.5">
      <c r="B17" s="183" t="s">
        <v>38</v>
      </c>
      <c r="C17" s="181"/>
      <c r="D17" s="210"/>
      <c r="E17" s="210"/>
      <c r="F17" s="181"/>
      <c r="G17" s="194" t="s">
        <v>207</v>
      </c>
      <c r="H17" s="211"/>
      <c r="I17" s="211"/>
      <c r="J17" s="212"/>
      <c r="K17" s="213"/>
      <c r="L17" s="213"/>
      <c r="M17" s="182"/>
    </row>
    <row r="18" spans="2:13" s="183" customFormat="1" ht="28.5" customHeight="1">
      <c r="B18" s="183" t="s">
        <v>38</v>
      </c>
      <c r="F18" s="194"/>
      <c r="G18" s="424" t="s">
        <v>116</v>
      </c>
      <c r="H18" s="425"/>
      <c r="I18" s="426"/>
      <c r="J18" s="199" t="s">
        <v>117</v>
      </c>
      <c r="K18" s="447" t="str">
        <f>IF(0&lt;COUNTIF(L29:L82,"×"),"×",IF(J82&gt;=20,"○"))</f>
        <v>○</v>
      </c>
      <c r="L18" s="448"/>
      <c r="M18" s="214" t="s">
        <v>209</v>
      </c>
    </row>
    <row r="19" spans="2:13" s="215" customFormat="1" ht="13.5" customHeight="1">
      <c r="B19" s="183" t="s">
        <v>38</v>
      </c>
      <c r="D19" s="184"/>
      <c r="E19" s="216"/>
      <c r="F19" s="216"/>
      <c r="G19" s="429" t="s">
        <v>119</v>
      </c>
      <c r="H19" s="430"/>
      <c r="I19" s="431"/>
      <c r="J19" s="217" t="s">
        <v>117</v>
      </c>
      <c r="K19" s="438" t="str">
        <f>IF(0&lt;COUNTIF(L29:L82,"×"),"×",IF(J82&gt;=40,"○",IF(J82&lt;20,"×","")))</f>
        <v>○</v>
      </c>
      <c r="L19" s="439"/>
      <c r="M19" s="203" t="s">
        <v>210</v>
      </c>
    </row>
    <row r="20" spans="2:13" ht="13.5" customHeight="1">
      <c r="B20" s="167" t="s">
        <v>38</v>
      </c>
      <c r="E20" s="35"/>
      <c r="F20" s="35"/>
      <c r="G20" s="432"/>
      <c r="H20" s="433"/>
      <c r="I20" s="434"/>
      <c r="J20" s="218" t="s">
        <v>213</v>
      </c>
      <c r="K20" s="440">
        <f>IF(0&lt;COUNTIF(L29:L82,"×"),"×",IF(J82&gt;=30,IF(J82&lt;40,"○",""),""))</f>
      </c>
      <c r="L20" s="441"/>
      <c r="M20" s="207" t="s">
        <v>211</v>
      </c>
    </row>
    <row r="21" spans="2:13" ht="13.5" customHeight="1">
      <c r="B21" s="167" t="s">
        <v>38</v>
      </c>
      <c r="G21" s="435"/>
      <c r="H21" s="436"/>
      <c r="I21" s="437"/>
      <c r="J21" s="219" t="s">
        <v>121</v>
      </c>
      <c r="K21" s="442">
        <f>IF(0&lt;COUNTIF(L29:L82,"×"),"×",IF(J82&gt;=20,IF(J82&lt;30,"○","")))</f>
      </c>
      <c r="L21" s="443"/>
      <c r="M21" s="209" t="s">
        <v>212</v>
      </c>
    </row>
    <row r="22" spans="2:13" ht="13.5" customHeight="1">
      <c r="B22" s="167" t="s">
        <v>38</v>
      </c>
      <c r="D22" s="184"/>
      <c r="G22" s="8"/>
      <c r="H22" s="8"/>
      <c r="I22" s="8"/>
      <c r="J22" s="220"/>
      <c r="K22" s="221"/>
      <c r="L22" s="221"/>
      <c r="M22" s="221"/>
    </row>
    <row r="23" spans="2:13" ht="14.25" customHeight="1">
      <c r="B23" s="167" t="s">
        <v>38</v>
      </c>
      <c r="D23" s="184" t="s">
        <v>125</v>
      </c>
      <c r="E23" s="8"/>
      <c r="F23" s="8"/>
      <c r="G23" s="8"/>
      <c r="H23" s="8"/>
      <c r="I23" s="8"/>
      <c r="J23" s="444"/>
      <c r="K23" s="444"/>
      <c r="L23" s="222"/>
      <c r="M23" s="221"/>
    </row>
    <row r="24" spans="2:13" ht="18" customHeight="1">
      <c r="B24" s="167" t="s">
        <v>38</v>
      </c>
      <c r="G24" s="262" t="s">
        <v>11</v>
      </c>
      <c r="H24" s="262"/>
      <c r="I24" s="262"/>
      <c r="J24" s="264" t="s">
        <v>224</v>
      </c>
      <c r="K24" s="221"/>
      <c r="L24" s="221"/>
      <c r="M24" s="221"/>
    </row>
    <row r="25" spans="2:13" ht="18.75" customHeight="1">
      <c r="B25" s="167" t="s">
        <v>38</v>
      </c>
      <c r="G25" s="336" t="s">
        <v>12</v>
      </c>
      <c r="H25" s="336"/>
      <c r="I25" s="336"/>
      <c r="J25" s="453" t="s">
        <v>225</v>
      </c>
      <c r="K25" s="453"/>
      <c r="L25" s="453"/>
      <c r="M25" s="453"/>
    </row>
    <row r="26" spans="2:13" ht="18.75" customHeight="1">
      <c r="B26" s="167" t="s">
        <v>38</v>
      </c>
      <c r="C26" s="8"/>
      <c r="D26" s="8"/>
      <c r="E26" s="223"/>
      <c r="F26" s="223"/>
      <c r="J26" s="454" t="s">
        <v>226</v>
      </c>
      <c r="K26" s="454"/>
      <c r="L26" s="454"/>
      <c r="M26" s="454"/>
    </row>
    <row r="27" spans="2:3" ht="13.5" customHeight="1">
      <c r="B27" s="167" t="s">
        <v>38</v>
      </c>
      <c r="C27" s="224" t="s">
        <v>35</v>
      </c>
    </row>
    <row r="28" spans="2:13" ht="16.5" customHeight="1">
      <c r="B28" s="167" t="s">
        <v>38</v>
      </c>
      <c r="C28" s="338" t="s">
        <v>19</v>
      </c>
      <c r="D28" s="339"/>
      <c r="E28" s="339"/>
      <c r="F28" s="340"/>
      <c r="G28" s="66" t="s">
        <v>18</v>
      </c>
      <c r="H28" s="66"/>
      <c r="I28" s="66" t="s">
        <v>20</v>
      </c>
      <c r="J28" s="66" t="s">
        <v>1</v>
      </c>
      <c r="K28" s="66" t="s">
        <v>217</v>
      </c>
      <c r="L28" s="66" t="s">
        <v>218</v>
      </c>
      <c r="M28" s="170" t="s">
        <v>17</v>
      </c>
    </row>
    <row r="29" spans="2:13" ht="13.5">
      <c r="B29" s="167" t="s">
        <v>38</v>
      </c>
      <c r="C29" s="225" t="s">
        <v>48</v>
      </c>
      <c r="D29" s="445" t="s">
        <v>155</v>
      </c>
      <c r="E29" s="446"/>
      <c r="F29" s="186"/>
      <c r="G29" s="13">
        <v>2</v>
      </c>
      <c r="H29" s="13" t="s">
        <v>156</v>
      </c>
      <c r="I29" s="13">
        <v>2</v>
      </c>
      <c r="J29" s="328">
        <v>2</v>
      </c>
      <c r="K29" s="228"/>
      <c r="L29" s="228"/>
      <c r="M29" s="171" t="s">
        <v>238</v>
      </c>
    </row>
    <row r="30" spans="3:13" ht="13.5">
      <c r="C30" s="229" t="s">
        <v>48</v>
      </c>
      <c r="D30" s="449" t="s">
        <v>157</v>
      </c>
      <c r="E30" s="450"/>
      <c r="F30" s="187"/>
      <c r="G30" s="14">
        <v>2</v>
      </c>
      <c r="H30" s="14" t="s">
        <v>158</v>
      </c>
      <c r="I30" s="14">
        <v>2</v>
      </c>
      <c r="J30" s="329">
        <v>2</v>
      </c>
      <c r="K30" s="232"/>
      <c r="L30" s="232"/>
      <c r="M30" s="172"/>
    </row>
    <row r="31" spans="3:13" ht="13.5">
      <c r="C31" s="229" t="s">
        <v>227</v>
      </c>
      <c r="D31" s="449" t="s">
        <v>159</v>
      </c>
      <c r="E31" s="450"/>
      <c r="F31" s="187"/>
      <c r="G31" s="14">
        <v>3</v>
      </c>
      <c r="H31" s="14" t="s">
        <v>160</v>
      </c>
      <c r="I31" s="14">
        <v>2</v>
      </c>
      <c r="J31" s="329">
        <v>2</v>
      </c>
      <c r="K31" s="232"/>
      <c r="L31" s="232"/>
      <c r="M31" s="172"/>
    </row>
    <row r="32" spans="3:13" ht="13.5">
      <c r="C32" s="229" t="s">
        <v>227</v>
      </c>
      <c r="D32" s="449" t="s">
        <v>161</v>
      </c>
      <c r="E32" s="450"/>
      <c r="F32" s="187"/>
      <c r="G32" s="14">
        <v>3</v>
      </c>
      <c r="H32" s="14" t="s">
        <v>160</v>
      </c>
      <c r="I32" s="14">
        <v>2</v>
      </c>
      <c r="J32" s="329">
        <v>2</v>
      </c>
      <c r="K32" s="232"/>
      <c r="L32" s="232"/>
      <c r="M32" s="173"/>
    </row>
    <row r="33" spans="2:13" s="236" customFormat="1" ht="15" customHeight="1">
      <c r="B33" s="236" t="s">
        <v>38</v>
      </c>
      <c r="C33" s="357" t="s">
        <v>0</v>
      </c>
      <c r="D33" s="358"/>
      <c r="E33" s="358"/>
      <c r="F33" s="358"/>
      <c r="G33" s="359"/>
      <c r="H33" s="239"/>
      <c r="I33" s="240">
        <f>SUM(I29:I32)</f>
        <v>8</v>
      </c>
      <c r="J33" s="241">
        <f>SUM(J29:J32)</f>
        <v>8</v>
      </c>
      <c r="K33" s="242" t="str">
        <f>IF(J33&gt;=7,"○","×")</f>
        <v>○</v>
      </c>
      <c r="L33" s="242" t="str">
        <f>IF(J33&gt;=3,"○","×")</f>
        <v>○</v>
      </c>
      <c r="M33" s="243"/>
    </row>
    <row r="34" spans="2:13" ht="13.5">
      <c r="B34" s="167" t="s">
        <v>38</v>
      </c>
      <c r="C34" s="225" t="s">
        <v>47</v>
      </c>
      <c r="D34" s="445" t="s">
        <v>162</v>
      </c>
      <c r="E34" s="446"/>
      <c r="F34" s="186"/>
      <c r="G34" s="13" t="s">
        <v>163</v>
      </c>
      <c r="H34" s="13" t="s">
        <v>160</v>
      </c>
      <c r="I34" s="13">
        <v>2</v>
      </c>
      <c r="J34" s="328">
        <v>2</v>
      </c>
      <c r="K34" s="228"/>
      <c r="L34" s="244"/>
      <c r="M34" s="175"/>
    </row>
    <row r="35" spans="3:13" ht="13.5">
      <c r="C35" s="229" t="s">
        <v>228</v>
      </c>
      <c r="D35" s="449" t="s">
        <v>164</v>
      </c>
      <c r="E35" s="450"/>
      <c r="F35" s="187"/>
      <c r="G35" s="14" t="s">
        <v>163</v>
      </c>
      <c r="H35" s="14" t="s">
        <v>160</v>
      </c>
      <c r="I35" s="14">
        <v>2</v>
      </c>
      <c r="J35" s="329">
        <v>2</v>
      </c>
      <c r="K35" s="232"/>
      <c r="L35" s="232"/>
      <c r="M35" s="172"/>
    </row>
    <row r="36" spans="3:13" ht="13.5">
      <c r="C36" s="229" t="s">
        <v>228</v>
      </c>
      <c r="D36" s="449" t="s">
        <v>165</v>
      </c>
      <c r="E36" s="450"/>
      <c r="F36" s="187"/>
      <c r="G36" s="14" t="s">
        <v>163</v>
      </c>
      <c r="H36" s="14" t="s">
        <v>160</v>
      </c>
      <c r="I36" s="14">
        <v>2</v>
      </c>
      <c r="J36" s="329">
        <v>2</v>
      </c>
      <c r="K36" s="232"/>
      <c r="L36" s="232"/>
      <c r="M36" s="172"/>
    </row>
    <row r="37" spans="3:13" ht="13.5">
      <c r="C37" s="229" t="s">
        <v>228</v>
      </c>
      <c r="D37" s="449" t="s">
        <v>166</v>
      </c>
      <c r="E37" s="450"/>
      <c r="F37" s="187"/>
      <c r="G37" s="14" t="s">
        <v>163</v>
      </c>
      <c r="H37" s="14" t="s">
        <v>158</v>
      </c>
      <c r="I37" s="14">
        <f>H37*1</f>
        <v>2</v>
      </c>
      <c r="J37" s="329">
        <v>2</v>
      </c>
      <c r="K37" s="232"/>
      <c r="L37" s="232"/>
      <c r="M37" s="172"/>
    </row>
    <row r="38" spans="3:13" ht="13.5">
      <c r="C38" s="229" t="s">
        <v>228</v>
      </c>
      <c r="D38" s="449" t="s">
        <v>167</v>
      </c>
      <c r="E38" s="450"/>
      <c r="F38" s="187"/>
      <c r="G38" s="14" t="s">
        <v>163</v>
      </c>
      <c r="H38" s="14" t="s">
        <v>158</v>
      </c>
      <c r="I38" s="14">
        <f>H38*1</f>
        <v>2</v>
      </c>
      <c r="J38" s="329">
        <v>2</v>
      </c>
      <c r="K38" s="232"/>
      <c r="L38" s="232"/>
      <c r="M38" s="172"/>
    </row>
    <row r="39" spans="3:13" ht="13.5">
      <c r="C39" s="229" t="s">
        <v>228</v>
      </c>
      <c r="D39" s="449" t="s">
        <v>168</v>
      </c>
      <c r="E39" s="450"/>
      <c r="F39" s="187"/>
      <c r="G39" s="14" t="s">
        <v>169</v>
      </c>
      <c r="H39" s="14" t="s">
        <v>160</v>
      </c>
      <c r="I39" s="14">
        <v>2</v>
      </c>
      <c r="J39" s="329"/>
      <c r="K39" s="232"/>
      <c r="L39" s="232"/>
      <c r="M39" s="172"/>
    </row>
    <row r="40" spans="2:13" s="236" customFormat="1" ht="15" customHeight="1">
      <c r="B40" s="236" t="s">
        <v>38</v>
      </c>
      <c r="C40" s="357" t="s">
        <v>0</v>
      </c>
      <c r="D40" s="358"/>
      <c r="E40" s="358"/>
      <c r="F40" s="358"/>
      <c r="G40" s="359"/>
      <c r="H40" s="239"/>
      <c r="I40" s="240">
        <f>SUM(I34:I39)</f>
        <v>12</v>
      </c>
      <c r="J40" s="246">
        <f>SUM(J34:J39)</f>
        <v>10</v>
      </c>
      <c r="K40" s="242" t="str">
        <f>IF(J40&gt;=7,"○","×")</f>
        <v>○</v>
      </c>
      <c r="L40" s="242"/>
      <c r="M40" s="243"/>
    </row>
    <row r="41" spans="2:13" ht="13.5">
      <c r="B41" s="167" t="s">
        <v>38</v>
      </c>
      <c r="C41" s="225" t="s">
        <v>231</v>
      </c>
      <c r="D41" s="445" t="s">
        <v>170</v>
      </c>
      <c r="E41" s="446"/>
      <c r="F41" s="186"/>
      <c r="G41" s="13" t="s">
        <v>158</v>
      </c>
      <c r="H41" s="13" t="s">
        <v>158</v>
      </c>
      <c r="I41" s="13">
        <f>H41*1</f>
        <v>2</v>
      </c>
      <c r="J41" s="328">
        <v>2</v>
      </c>
      <c r="K41" s="228"/>
      <c r="L41" s="244"/>
      <c r="M41" s="175"/>
    </row>
    <row r="42" spans="3:13" ht="13.5">
      <c r="C42" s="229" t="s">
        <v>230</v>
      </c>
      <c r="D42" s="449" t="s">
        <v>171</v>
      </c>
      <c r="E42" s="450"/>
      <c r="F42" s="187"/>
      <c r="G42" s="14" t="s">
        <v>158</v>
      </c>
      <c r="H42" s="14" t="s">
        <v>158</v>
      </c>
      <c r="I42" s="14">
        <f>H42*1</f>
        <v>2</v>
      </c>
      <c r="J42" s="329">
        <v>2</v>
      </c>
      <c r="K42" s="232"/>
      <c r="L42" s="232"/>
      <c r="M42" s="172"/>
    </row>
    <row r="43" spans="3:13" ht="13.5">
      <c r="C43" s="229" t="s">
        <v>230</v>
      </c>
      <c r="D43" s="449" t="s">
        <v>172</v>
      </c>
      <c r="E43" s="450"/>
      <c r="F43" s="187"/>
      <c r="G43" s="14" t="s">
        <v>163</v>
      </c>
      <c r="H43" s="14" t="s">
        <v>160</v>
      </c>
      <c r="I43" s="14">
        <v>2</v>
      </c>
      <c r="J43" s="329">
        <v>2</v>
      </c>
      <c r="K43" s="232"/>
      <c r="L43" s="232"/>
      <c r="M43" s="172" t="s">
        <v>239</v>
      </c>
    </row>
    <row r="44" spans="3:13" ht="13.5">
      <c r="C44" s="229" t="s">
        <v>230</v>
      </c>
      <c r="D44" s="449" t="s">
        <v>173</v>
      </c>
      <c r="E44" s="450"/>
      <c r="F44" s="187"/>
      <c r="G44" s="14" t="s">
        <v>163</v>
      </c>
      <c r="H44" s="14" t="s">
        <v>158</v>
      </c>
      <c r="I44" s="14">
        <f>H44*1</f>
        <v>2</v>
      </c>
      <c r="J44" s="329"/>
      <c r="K44" s="232"/>
      <c r="L44" s="232"/>
      <c r="M44" s="172"/>
    </row>
    <row r="45" spans="3:13" ht="13.5">
      <c r="C45" s="229" t="s">
        <v>230</v>
      </c>
      <c r="D45" s="449" t="s">
        <v>174</v>
      </c>
      <c r="E45" s="450"/>
      <c r="F45" s="187"/>
      <c r="G45" s="14" t="s">
        <v>163</v>
      </c>
      <c r="H45" s="14" t="s">
        <v>158</v>
      </c>
      <c r="I45" s="14">
        <f>H45*1</f>
        <v>2</v>
      </c>
      <c r="J45" s="329"/>
      <c r="K45" s="232"/>
      <c r="L45" s="232"/>
      <c r="M45" s="172"/>
    </row>
    <row r="46" spans="2:13" s="236" customFormat="1" ht="15" customHeight="1">
      <c r="B46" s="236" t="s">
        <v>38</v>
      </c>
      <c r="C46" s="357" t="s">
        <v>0</v>
      </c>
      <c r="D46" s="358"/>
      <c r="E46" s="358"/>
      <c r="F46" s="358"/>
      <c r="G46" s="359"/>
      <c r="H46" s="239"/>
      <c r="I46" s="240">
        <f>SUM(I41:I45)</f>
        <v>10</v>
      </c>
      <c r="J46" s="246">
        <f>SUM(J41:J45)</f>
        <v>6</v>
      </c>
      <c r="K46" s="242" t="str">
        <f>IF(J46&gt;=2,"○","×")</f>
        <v>○</v>
      </c>
      <c r="L46" s="242"/>
      <c r="M46" s="243"/>
    </row>
    <row r="47" spans="2:13" ht="13.5">
      <c r="B47" s="167" t="s">
        <v>38</v>
      </c>
      <c r="C47" s="225" t="s">
        <v>45</v>
      </c>
      <c r="D47" s="445" t="s">
        <v>175</v>
      </c>
      <c r="E47" s="446"/>
      <c r="F47" s="186"/>
      <c r="G47" s="13" t="s">
        <v>163</v>
      </c>
      <c r="H47" s="13" t="s">
        <v>158</v>
      </c>
      <c r="I47" s="13">
        <f>H47*1</f>
        <v>2</v>
      </c>
      <c r="J47" s="328">
        <v>2</v>
      </c>
      <c r="K47" s="228"/>
      <c r="L47" s="244"/>
      <c r="M47" s="175"/>
    </row>
    <row r="48" spans="3:13" ht="13.5">
      <c r="C48" s="229" t="s">
        <v>232</v>
      </c>
      <c r="D48" s="449" t="s">
        <v>176</v>
      </c>
      <c r="E48" s="450"/>
      <c r="F48" s="187"/>
      <c r="G48" s="14" t="s">
        <v>163</v>
      </c>
      <c r="H48" s="14" t="s">
        <v>160</v>
      </c>
      <c r="I48" s="14">
        <v>2</v>
      </c>
      <c r="J48" s="329">
        <v>2</v>
      </c>
      <c r="K48" s="232"/>
      <c r="L48" s="232"/>
      <c r="M48" s="172"/>
    </row>
    <row r="49" spans="3:13" ht="13.5">
      <c r="C49" s="229" t="s">
        <v>232</v>
      </c>
      <c r="D49" s="449" t="s">
        <v>177</v>
      </c>
      <c r="E49" s="450"/>
      <c r="F49" s="187"/>
      <c r="G49" s="14" t="s">
        <v>163</v>
      </c>
      <c r="H49" s="14" t="s">
        <v>160</v>
      </c>
      <c r="I49" s="14">
        <v>2</v>
      </c>
      <c r="J49" s="329"/>
      <c r="K49" s="232"/>
      <c r="L49" s="232"/>
      <c r="M49" s="172"/>
    </row>
    <row r="50" spans="2:13" s="236" customFormat="1" ht="15" customHeight="1">
      <c r="B50" s="236" t="s">
        <v>38</v>
      </c>
      <c r="C50" s="357" t="s">
        <v>0</v>
      </c>
      <c r="D50" s="358"/>
      <c r="E50" s="358"/>
      <c r="F50" s="358"/>
      <c r="G50" s="359"/>
      <c r="H50" s="239"/>
      <c r="I50" s="240">
        <f>SUM(I47:I49)</f>
        <v>6</v>
      </c>
      <c r="J50" s="246">
        <f>SUM(J47:J49)</f>
        <v>4</v>
      </c>
      <c r="K50" s="242" t="str">
        <f>IF(J50&gt;=2,"○","×")</f>
        <v>○</v>
      </c>
      <c r="L50" s="242" t="str">
        <f>IF(SUM(J40,J46,J50)&gt;=2,"○","×")</f>
        <v>○</v>
      </c>
      <c r="M50" s="243"/>
    </row>
    <row r="51" spans="2:13" ht="13.5">
      <c r="B51" s="167" t="s">
        <v>38</v>
      </c>
      <c r="C51" s="247" t="s">
        <v>44</v>
      </c>
      <c r="D51" s="445" t="s">
        <v>178</v>
      </c>
      <c r="E51" s="446"/>
      <c r="F51" s="186"/>
      <c r="G51" s="13" t="s">
        <v>158</v>
      </c>
      <c r="H51" s="13" t="s">
        <v>158</v>
      </c>
      <c r="I51" s="13">
        <f>H51*1</f>
        <v>2</v>
      </c>
      <c r="J51" s="328">
        <v>2</v>
      </c>
      <c r="K51" s="228"/>
      <c r="L51" s="244"/>
      <c r="M51" s="175"/>
    </row>
    <row r="52" spans="3:13" ht="13.5">
      <c r="C52" s="248" t="s">
        <v>233</v>
      </c>
      <c r="D52" s="449" t="s">
        <v>179</v>
      </c>
      <c r="E52" s="450"/>
      <c r="F52" s="187"/>
      <c r="G52" s="14" t="s">
        <v>163</v>
      </c>
      <c r="H52" s="14" t="s">
        <v>158</v>
      </c>
      <c r="I52" s="14">
        <f>H52*1</f>
        <v>2</v>
      </c>
      <c r="J52" s="329">
        <v>2</v>
      </c>
      <c r="K52" s="232"/>
      <c r="L52" s="232"/>
      <c r="M52" s="172"/>
    </row>
    <row r="53" spans="3:13" ht="13.5">
      <c r="C53" s="248" t="s">
        <v>233</v>
      </c>
      <c r="D53" s="449" t="s">
        <v>180</v>
      </c>
      <c r="E53" s="450"/>
      <c r="F53" s="187"/>
      <c r="G53" s="14" t="s">
        <v>163</v>
      </c>
      <c r="H53" s="14" t="s">
        <v>160</v>
      </c>
      <c r="I53" s="14">
        <v>2</v>
      </c>
      <c r="J53" s="329"/>
      <c r="K53" s="232"/>
      <c r="L53" s="232"/>
      <c r="M53" s="172"/>
    </row>
    <row r="54" spans="3:13" ht="13.5">
      <c r="C54" s="248" t="s">
        <v>233</v>
      </c>
      <c r="D54" s="449" t="s">
        <v>181</v>
      </c>
      <c r="E54" s="450"/>
      <c r="F54" s="187"/>
      <c r="G54" s="14" t="s">
        <v>158</v>
      </c>
      <c r="H54" s="14" t="s">
        <v>160</v>
      </c>
      <c r="I54" s="14">
        <v>2</v>
      </c>
      <c r="J54" s="329">
        <v>2</v>
      </c>
      <c r="K54" s="232"/>
      <c r="L54" s="232"/>
      <c r="M54" s="172"/>
    </row>
    <row r="55" spans="3:13" ht="13.5">
      <c r="C55" s="248" t="s">
        <v>233</v>
      </c>
      <c r="D55" s="449" t="s">
        <v>182</v>
      </c>
      <c r="E55" s="450"/>
      <c r="F55" s="187"/>
      <c r="G55" s="14" t="s">
        <v>163</v>
      </c>
      <c r="H55" s="14" t="s">
        <v>160</v>
      </c>
      <c r="I55" s="14">
        <v>2</v>
      </c>
      <c r="J55" s="329"/>
      <c r="K55" s="232"/>
      <c r="L55" s="232"/>
      <c r="M55" s="172"/>
    </row>
    <row r="56" spans="3:13" ht="13.5">
      <c r="C56" s="248" t="s">
        <v>233</v>
      </c>
      <c r="D56" s="449" t="s">
        <v>183</v>
      </c>
      <c r="E56" s="450"/>
      <c r="F56" s="187"/>
      <c r="G56" s="14" t="s">
        <v>163</v>
      </c>
      <c r="H56" s="14" t="s">
        <v>160</v>
      </c>
      <c r="I56" s="14">
        <v>2</v>
      </c>
      <c r="J56" s="329"/>
      <c r="K56" s="232"/>
      <c r="L56" s="232"/>
      <c r="M56" s="172"/>
    </row>
    <row r="57" spans="2:13" s="236" customFormat="1" ht="15" customHeight="1">
      <c r="B57" s="236" t="s">
        <v>38</v>
      </c>
      <c r="C57" s="357" t="s">
        <v>0</v>
      </c>
      <c r="D57" s="358"/>
      <c r="E57" s="358"/>
      <c r="F57" s="358"/>
      <c r="G57" s="359"/>
      <c r="H57" s="239"/>
      <c r="I57" s="240">
        <f>SUM(I51:I56)</f>
        <v>12</v>
      </c>
      <c r="J57" s="246">
        <f>SUM(J51:J56)</f>
        <v>6</v>
      </c>
      <c r="K57" s="242" t="str">
        <f>IF(J57&gt;=4,"○","×")</f>
        <v>○</v>
      </c>
      <c r="L57" s="242"/>
      <c r="M57" s="243"/>
    </row>
    <row r="58" spans="2:13" ht="13.5">
      <c r="B58" s="167" t="s">
        <v>38</v>
      </c>
      <c r="C58" s="247" t="s">
        <v>43</v>
      </c>
      <c r="D58" s="445" t="s">
        <v>184</v>
      </c>
      <c r="E58" s="446"/>
      <c r="F58" s="186"/>
      <c r="G58" s="13" t="s">
        <v>158</v>
      </c>
      <c r="H58" s="13" t="s">
        <v>158</v>
      </c>
      <c r="I58" s="13">
        <v>2</v>
      </c>
      <c r="J58" s="328">
        <v>2</v>
      </c>
      <c r="K58" s="228"/>
      <c r="L58" s="244"/>
      <c r="M58" s="175"/>
    </row>
    <row r="59" spans="3:13" ht="13.5">
      <c r="C59" s="248" t="s">
        <v>234</v>
      </c>
      <c r="D59" s="449" t="s">
        <v>185</v>
      </c>
      <c r="E59" s="450"/>
      <c r="F59" s="187"/>
      <c r="G59" s="14" t="s">
        <v>158</v>
      </c>
      <c r="H59" s="14" t="s">
        <v>160</v>
      </c>
      <c r="I59" s="14">
        <v>2</v>
      </c>
      <c r="J59" s="329">
        <v>2</v>
      </c>
      <c r="K59" s="232"/>
      <c r="L59" s="232"/>
      <c r="M59" s="173"/>
    </row>
    <row r="60" spans="3:13" ht="13.5">
      <c r="C60" s="248" t="s">
        <v>234</v>
      </c>
      <c r="D60" s="449" t="s">
        <v>186</v>
      </c>
      <c r="E60" s="450"/>
      <c r="F60" s="187"/>
      <c r="G60" s="14" t="s">
        <v>169</v>
      </c>
      <c r="H60" s="14" t="s">
        <v>158</v>
      </c>
      <c r="I60" s="14">
        <v>2</v>
      </c>
      <c r="J60" s="329">
        <v>2</v>
      </c>
      <c r="K60" s="232"/>
      <c r="L60" s="232"/>
      <c r="M60" s="172"/>
    </row>
    <row r="61" spans="3:13" ht="13.5">
      <c r="C61" s="248" t="s">
        <v>234</v>
      </c>
      <c r="D61" s="449" t="s">
        <v>187</v>
      </c>
      <c r="E61" s="450"/>
      <c r="F61" s="187"/>
      <c r="G61" s="14" t="s">
        <v>163</v>
      </c>
      <c r="H61" s="14" t="s">
        <v>158</v>
      </c>
      <c r="I61" s="14">
        <v>2</v>
      </c>
      <c r="J61" s="329"/>
      <c r="K61" s="232"/>
      <c r="L61" s="232"/>
      <c r="M61" s="173"/>
    </row>
    <row r="62" spans="3:13" ht="13.5">
      <c r="C62" s="248" t="s">
        <v>234</v>
      </c>
      <c r="D62" s="449" t="s">
        <v>188</v>
      </c>
      <c r="E62" s="450"/>
      <c r="F62" s="187"/>
      <c r="G62" s="14" t="s">
        <v>163</v>
      </c>
      <c r="H62" s="14" t="s">
        <v>158</v>
      </c>
      <c r="I62" s="14">
        <v>2</v>
      </c>
      <c r="J62" s="329"/>
      <c r="K62" s="232"/>
      <c r="L62" s="232"/>
      <c r="M62" s="172"/>
    </row>
    <row r="63" spans="3:13" ht="13.5">
      <c r="C63" s="248" t="s">
        <v>234</v>
      </c>
      <c r="D63" s="449" t="s">
        <v>189</v>
      </c>
      <c r="E63" s="450"/>
      <c r="F63" s="187"/>
      <c r="G63" s="14" t="s">
        <v>163</v>
      </c>
      <c r="H63" s="14" t="s">
        <v>158</v>
      </c>
      <c r="I63" s="14">
        <v>2</v>
      </c>
      <c r="J63" s="329"/>
      <c r="K63" s="232"/>
      <c r="L63" s="232"/>
      <c r="M63" s="173"/>
    </row>
    <row r="64" spans="3:13" ht="13.5">
      <c r="C64" s="248" t="s">
        <v>234</v>
      </c>
      <c r="D64" s="449" t="s">
        <v>190</v>
      </c>
      <c r="E64" s="450"/>
      <c r="F64" s="187"/>
      <c r="G64" s="14" t="s">
        <v>169</v>
      </c>
      <c r="H64" s="14" t="s">
        <v>160</v>
      </c>
      <c r="I64" s="14">
        <v>2</v>
      </c>
      <c r="J64" s="329"/>
      <c r="K64" s="232"/>
      <c r="L64" s="232"/>
      <c r="M64" s="172"/>
    </row>
    <row r="65" spans="3:13" ht="13.5">
      <c r="C65" s="248" t="s">
        <v>234</v>
      </c>
      <c r="D65" s="449" t="s">
        <v>191</v>
      </c>
      <c r="E65" s="450"/>
      <c r="F65" s="187"/>
      <c r="G65" s="14" t="s">
        <v>169</v>
      </c>
      <c r="H65" s="14" t="s">
        <v>160</v>
      </c>
      <c r="I65" s="14">
        <v>2</v>
      </c>
      <c r="J65" s="329"/>
      <c r="K65" s="232"/>
      <c r="L65" s="232"/>
      <c r="M65" s="173"/>
    </row>
    <row r="66" spans="2:13" s="236" customFormat="1" ht="15" customHeight="1">
      <c r="B66" s="236" t="s">
        <v>38</v>
      </c>
      <c r="C66" s="357" t="s">
        <v>0</v>
      </c>
      <c r="D66" s="358"/>
      <c r="E66" s="358"/>
      <c r="F66" s="358"/>
      <c r="G66" s="359"/>
      <c r="H66" s="239"/>
      <c r="I66" s="240">
        <f>SUM(I58:I65)</f>
        <v>16</v>
      </c>
      <c r="J66" s="246">
        <f>SUM(J58:J65)</f>
        <v>6</v>
      </c>
      <c r="K66" s="242" t="str">
        <f>IF(J66&gt;=3,"○","×")</f>
        <v>○</v>
      </c>
      <c r="L66" s="242"/>
      <c r="M66" s="243"/>
    </row>
    <row r="67" spans="2:13" ht="13.5">
      <c r="B67" s="167" t="s">
        <v>38</v>
      </c>
      <c r="C67" s="247" t="s">
        <v>42</v>
      </c>
      <c r="D67" s="445" t="s">
        <v>192</v>
      </c>
      <c r="E67" s="446"/>
      <c r="F67" s="186"/>
      <c r="G67" s="13" t="s">
        <v>158</v>
      </c>
      <c r="H67" s="13" t="s">
        <v>160</v>
      </c>
      <c r="I67" s="13">
        <v>2</v>
      </c>
      <c r="J67" s="328">
        <v>2</v>
      </c>
      <c r="K67" s="228"/>
      <c r="L67" s="244"/>
      <c r="M67" s="175"/>
    </row>
    <row r="68" spans="3:13" ht="13.5">
      <c r="C68" s="248" t="s">
        <v>235</v>
      </c>
      <c r="D68" s="449" t="s">
        <v>193</v>
      </c>
      <c r="E68" s="450"/>
      <c r="F68" s="187"/>
      <c r="G68" s="14" t="s">
        <v>163</v>
      </c>
      <c r="H68" s="14" t="s">
        <v>158</v>
      </c>
      <c r="I68" s="14">
        <f>H68*1</f>
        <v>2</v>
      </c>
      <c r="J68" s="329"/>
      <c r="K68" s="232"/>
      <c r="L68" s="232"/>
      <c r="M68" s="172"/>
    </row>
    <row r="69" spans="2:13" s="236" customFormat="1" ht="15" customHeight="1">
      <c r="B69" s="236" t="s">
        <v>38</v>
      </c>
      <c r="C69" s="357" t="s">
        <v>0</v>
      </c>
      <c r="D69" s="358"/>
      <c r="E69" s="358"/>
      <c r="F69" s="358"/>
      <c r="G69" s="359"/>
      <c r="H69" s="239"/>
      <c r="I69" s="240">
        <f>SUM(I67:I68)</f>
        <v>4</v>
      </c>
      <c r="J69" s="246">
        <f>SUM(J67:J68)</f>
        <v>2</v>
      </c>
      <c r="K69" s="242" t="str">
        <f>IF(J69&gt;=2,"○","×")</f>
        <v>○</v>
      </c>
      <c r="L69" s="242" t="str">
        <f>IF(SUM(J57,J66,J69)&gt;=3,"○","×")</f>
        <v>○</v>
      </c>
      <c r="M69" s="243"/>
    </row>
    <row r="70" spans="2:13" ht="13.5">
      <c r="B70" s="167" t="s">
        <v>38</v>
      </c>
      <c r="C70" s="225" t="s">
        <v>41</v>
      </c>
      <c r="D70" s="449" t="s">
        <v>194</v>
      </c>
      <c r="E70" s="450"/>
      <c r="F70" s="186"/>
      <c r="G70" s="14" t="s">
        <v>163</v>
      </c>
      <c r="H70" s="14" t="s">
        <v>160</v>
      </c>
      <c r="I70" s="14">
        <v>2</v>
      </c>
      <c r="J70" s="329">
        <v>2</v>
      </c>
      <c r="K70" s="228"/>
      <c r="L70" s="244"/>
      <c r="M70" s="175"/>
    </row>
    <row r="71" spans="3:13" ht="13.5">
      <c r="C71" s="229" t="s">
        <v>236</v>
      </c>
      <c r="D71" s="449" t="s">
        <v>195</v>
      </c>
      <c r="E71" s="450"/>
      <c r="F71" s="187"/>
      <c r="G71" s="14" t="s">
        <v>163</v>
      </c>
      <c r="H71" s="14" t="s">
        <v>160</v>
      </c>
      <c r="I71" s="14">
        <v>2</v>
      </c>
      <c r="J71" s="329"/>
      <c r="K71" s="232"/>
      <c r="L71" s="232"/>
      <c r="M71" s="172"/>
    </row>
    <row r="72" spans="3:13" ht="13.5">
      <c r="C72" s="229" t="s">
        <v>236</v>
      </c>
      <c r="D72" s="449" t="s">
        <v>196</v>
      </c>
      <c r="E72" s="450"/>
      <c r="F72" s="187"/>
      <c r="G72" s="14" t="s">
        <v>163</v>
      </c>
      <c r="H72" s="14" t="s">
        <v>158</v>
      </c>
      <c r="I72" s="14">
        <f>H72*1</f>
        <v>2</v>
      </c>
      <c r="J72" s="329"/>
      <c r="K72" s="232"/>
      <c r="L72" s="232"/>
      <c r="M72" s="172"/>
    </row>
    <row r="73" spans="2:13" s="236" customFormat="1" ht="15" customHeight="1">
      <c r="B73" s="236" t="s">
        <v>38</v>
      </c>
      <c r="C73" s="357" t="s">
        <v>0</v>
      </c>
      <c r="D73" s="358"/>
      <c r="E73" s="358"/>
      <c r="F73" s="358"/>
      <c r="G73" s="359"/>
      <c r="H73" s="239"/>
      <c r="I73" s="240">
        <f>SUM(I70:I72)</f>
        <v>6</v>
      </c>
      <c r="J73" s="246">
        <f>SUM(J70:J72)</f>
        <v>2</v>
      </c>
      <c r="K73" s="242" t="str">
        <f>IF(J73&gt;=2,"○","×")</f>
        <v>○</v>
      </c>
      <c r="L73" s="242" t="str">
        <f>IF(J73&gt;=1,"○","×")</f>
        <v>○</v>
      </c>
      <c r="M73" s="243"/>
    </row>
    <row r="74" spans="2:13" ht="13.5">
      <c r="B74" s="167" t="s">
        <v>38</v>
      </c>
      <c r="C74" s="225" t="s">
        <v>40</v>
      </c>
      <c r="D74" s="451" t="s">
        <v>229</v>
      </c>
      <c r="E74" s="452"/>
      <c r="F74" s="186"/>
      <c r="G74" s="13" t="s">
        <v>169</v>
      </c>
      <c r="H74" s="13" t="s">
        <v>160</v>
      </c>
      <c r="I74" s="13">
        <v>2</v>
      </c>
      <c r="J74" s="328">
        <v>2</v>
      </c>
      <c r="K74" s="228"/>
      <c r="L74" s="244"/>
      <c r="M74" s="175"/>
    </row>
    <row r="75" spans="2:13" ht="13.5">
      <c r="B75" s="167" t="s">
        <v>38</v>
      </c>
      <c r="C75" s="338" t="s">
        <v>0</v>
      </c>
      <c r="D75" s="339"/>
      <c r="E75" s="339"/>
      <c r="F75" s="339"/>
      <c r="G75" s="340"/>
      <c r="H75" s="71"/>
      <c r="I75" s="249">
        <f>SUM(I74:I74)</f>
        <v>2</v>
      </c>
      <c r="J75" s="246">
        <f>SUM(J74:J74)</f>
        <v>2</v>
      </c>
      <c r="K75" s="250" t="str">
        <f>IF(J75&gt;=1,"○","×")</f>
        <v>○</v>
      </c>
      <c r="L75" s="250" t="str">
        <f>IF(J75&gt;=1,"○","×")</f>
        <v>○</v>
      </c>
      <c r="M75" s="176"/>
    </row>
    <row r="76" spans="2:13" ht="13.5">
      <c r="B76" s="167" t="s">
        <v>38</v>
      </c>
      <c r="C76" s="251" t="s">
        <v>39</v>
      </c>
      <c r="D76" s="73" t="s">
        <v>197</v>
      </c>
      <c r="E76" s="68"/>
      <c r="F76" s="186"/>
      <c r="G76" s="13" t="s">
        <v>158</v>
      </c>
      <c r="H76" s="13" t="s">
        <v>158</v>
      </c>
      <c r="I76" s="13">
        <f>H76*1</f>
        <v>2</v>
      </c>
      <c r="J76" s="328">
        <v>2</v>
      </c>
      <c r="K76" s="228"/>
      <c r="L76" s="244"/>
      <c r="M76" s="175"/>
    </row>
    <row r="77" spans="3:13" ht="13.5">
      <c r="C77" s="229" t="s">
        <v>237</v>
      </c>
      <c r="D77" s="449" t="s">
        <v>198</v>
      </c>
      <c r="E77" s="450"/>
      <c r="F77" s="187"/>
      <c r="G77" s="14" t="s">
        <v>163</v>
      </c>
      <c r="H77" s="14" t="s">
        <v>160</v>
      </c>
      <c r="I77" s="14">
        <v>2</v>
      </c>
      <c r="J77" s="329">
        <v>2</v>
      </c>
      <c r="K77" s="232"/>
      <c r="L77" s="232"/>
      <c r="M77" s="172"/>
    </row>
    <row r="78" spans="3:13" ht="13.5">
      <c r="C78" s="229" t="s">
        <v>237</v>
      </c>
      <c r="D78" s="449" t="s">
        <v>199</v>
      </c>
      <c r="E78" s="450"/>
      <c r="F78" s="187"/>
      <c r="G78" s="40" t="s">
        <v>163</v>
      </c>
      <c r="H78" s="40" t="s">
        <v>160</v>
      </c>
      <c r="I78" s="14">
        <v>2</v>
      </c>
      <c r="J78" s="330"/>
      <c r="K78" s="232"/>
      <c r="L78" s="232"/>
      <c r="M78" s="172"/>
    </row>
    <row r="79" spans="3:13" ht="13.5">
      <c r="C79" s="245" t="s">
        <v>237</v>
      </c>
      <c r="D79" s="449" t="s">
        <v>200</v>
      </c>
      <c r="E79" s="450"/>
      <c r="F79" s="253"/>
      <c r="G79" s="14" t="s">
        <v>163</v>
      </c>
      <c r="H79" s="14" t="s">
        <v>160</v>
      </c>
      <c r="I79" s="14">
        <v>2</v>
      </c>
      <c r="J79" s="329"/>
      <c r="K79" s="235"/>
      <c r="L79" s="235"/>
      <c r="M79" s="174"/>
    </row>
    <row r="80" spans="2:13" s="236" customFormat="1" ht="15" customHeight="1">
      <c r="B80" s="236" t="s">
        <v>38</v>
      </c>
      <c r="C80" s="357" t="s">
        <v>0</v>
      </c>
      <c r="D80" s="455"/>
      <c r="E80" s="456"/>
      <c r="F80" s="238"/>
      <c r="G80" s="254"/>
      <c r="H80" s="254"/>
      <c r="I80" s="254">
        <f>SUM(I76:I79)</f>
        <v>8</v>
      </c>
      <c r="J80" s="246">
        <f>SUM(J76:J79)</f>
        <v>4</v>
      </c>
      <c r="K80" s="254" t="s">
        <v>50</v>
      </c>
      <c r="L80" s="254"/>
      <c r="M80" s="114"/>
    </row>
    <row r="81" spans="2:13" s="236" customFormat="1" ht="15" customHeight="1">
      <c r="B81" s="236" t="s">
        <v>38</v>
      </c>
      <c r="C81" s="357" t="s">
        <v>27</v>
      </c>
      <c r="D81" s="455"/>
      <c r="E81" s="456"/>
      <c r="F81" s="255"/>
      <c r="G81" s="256"/>
      <c r="H81" s="256"/>
      <c r="I81" s="254">
        <f>SUM(I75,I73,I69,I66,I57,I50,I46,I40,I33)</f>
        <v>76</v>
      </c>
      <c r="J81" s="246">
        <f>SUM(J75,J73,J69,J66,J57,J50,J46,J40,J33)</f>
        <v>46</v>
      </c>
      <c r="K81" s="242" t="str">
        <f>IF(J81&gt;=30,"○","×")</f>
        <v>○</v>
      </c>
      <c r="L81" s="242" t="str">
        <f>IF(J81&gt;=10,"○","×")</f>
        <v>○</v>
      </c>
      <c r="M81" s="114"/>
    </row>
    <row r="82" spans="2:13" s="236" customFormat="1" ht="15" customHeight="1">
      <c r="B82" s="236" t="s">
        <v>38</v>
      </c>
      <c r="C82" s="357" t="s">
        <v>34</v>
      </c>
      <c r="D82" s="455"/>
      <c r="E82" s="456"/>
      <c r="F82" s="237"/>
      <c r="G82" s="242"/>
      <c r="H82" s="242"/>
      <c r="I82" s="254">
        <f>SUM(I80:I81)</f>
        <v>84</v>
      </c>
      <c r="J82" s="246">
        <f>SUM(J80:J81)</f>
        <v>50</v>
      </c>
      <c r="K82" s="242" t="str">
        <f>IF(J82&gt;=40,"○","×")</f>
        <v>○</v>
      </c>
      <c r="L82" s="242" t="str">
        <f>IF(J82&gt;=20,"○","×")</f>
        <v>○</v>
      </c>
      <c r="M82" s="114"/>
    </row>
    <row r="83" spans="2:13" ht="13.5">
      <c r="B83" s="167" t="s">
        <v>38</v>
      </c>
      <c r="C83" s="112"/>
      <c r="D83" s="257"/>
      <c r="E83" s="257"/>
      <c r="F83" s="112"/>
      <c r="G83" s="258"/>
      <c r="H83" s="258"/>
      <c r="I83" s="259"/>
      <c r="J83" s="260"/>
      <c r="K83" s="261"/>
      <c r="L83" s="261"/>
      <c r="M83" s="113"/>
    </row>
    <row r="84" ht="11.25" customHeight="1">
      <c r="B84" s="167" t="s">
        <v>38</v>
      </c>
    </row>
    <row r="85" spans="1:13" s="188" customFormat="1" ht="12.75" customHeight="1">
      <c r="A85" s="167"/>
      <c r="B85" s="167"/>
      <c r="C85" s="167"/>
      <c r="D85" s="167"/>
      <c r="E85" s="167"/>
      <c r="F85" s="167"/>
      <c r="G85" s="167"/>
      <c r="H85" s="167"/>
      <c r="I85" s="167"/>
      <c r="J85" s="167"/>
      <c r="K85" s="167"/>
      <c r="L85" s="167"/>
      <c r="M85" s="167"/>
    </row>
  </sheetData>
  <sheetProtection/>
  <mergeCells count="83">
    <mergeCell ref="J25:M25"/>
    <mergeCell ref="J26:M26"/>
    <mergeCell ref="C80:E80"/>
    <mergeCell ref="C81:E81"/>
    <mergeCell ref="C82:E82"/>
    <mergeCell ref="D78:E78"/>
    <mergeCell ref="D79:E79"/>
    <mergeCell ref="C75:G75"/>
    <mergeCell ref="D77:E77"/>
    <mergeCell ref="C73:G73"/>
    <mergeCell ref="D74:E74"/>
    <mergeCell ref="D71:E71"/>
    <mergeCell ref="D72:E72"/>
    <mergeCell ref="C69:G69"/>
    <mergeCell ref="D70:E70"/>
    <mergeCell ref="C66:G66"/>
    <mergeCell ref="D67:E67"/>
    <mergeCell ref="D68:E68"/>
    <mergeCell ref="D61:E61"/>
    <mergeCell ref="D62:E62"/>
    <mergeCell ref="D63:E63"/>
    <mergeCell ref="D64:E64"/>
    <mergeCell ref="D65:E65"/>
    <mergeCell ref="C57:G57"/>
    <mergeCell ref="D58:E58"/>
    <mergeCell ref="D59:E59"/>
    <mergeCell ref="D60:E60"/>
    <mergeCell ref="D56:E56"/>
    <mergeCell ref="C50:G50"/>
    <mergeCell ref="D51:E51"/>
    <mergeCell ref="D52:E52"/>
    <mergeCell ref="D53:E53"/>
    <mergeCell ref="D54:E54"/>
    <mergeCell ref="D55:E55"/>
    <mergeCell ref="D48:E48"/>
    <mergeCell ref="D49:E49"/>
    <mergeCell ref="C46:G46"/>
    <mergeCell ref="D47:E47"/>
    <mergeCell ref="D44:E44"/>
    <mergeCell ref="D45:E45"/>
    <mergeCell ref="C40:G40"/>
    <mergeCell ref="D41:E41"/>
    <mergeCell ref="D42:E42"/>
    <mergeCell ref="D43:E43"/>
    <mergeCell ref="D37:E37"/>
    <mergeCell ref="D38:E38"/>
    <mergeCell ref="D39:E39"/>
    <mergeCell ref="C33:G33"/>
    <mergeCell ref="D34:E34"/>
    <mergeCell ref="D35:E35"/>
    <mergeCell ref="D36:E36"/>
    <mergeCell ref="D30:E30"/>
    <mergeCell ref="D31:E31"/>
    <mergeCell ref="D32:E32"/>
    <mergeCell ref="J23:K23"/>
    <mergeCell ref="G25:I25"/>
    <mergeCell ref="C28:F28"/>
    <mergeCell ref="D29:E29"/>
    <mergeCell ref="G18:I18"/>
    <mergeCell ref="K18:L18"/>
    <mergeCell ref="G19:I21"/>
    <mergeCell ref="K19:L19"/>
    <mergeCell ref="K20:L20"/>
    <mergeCell ref="K21:L21"/>
    <mergeCell ref="G12:I12"/>
    <mergeCell ref="K12:L12"/>
    <mergeCell ref="G13:I15"/>
    <mergeCell ref="K13:L13"/>
    <mergeCell ref="K14:L14"/>
    <mergeCell ref="K15:L15"/>
    <mergeCell ref="D4:M4"/>
    <mergeCell ref="D5:M5"/>
    <mergeCell ref="E7:J7"/>
    <mergeCell ref="L7:M7"/>
    <mergeCell ref="L8:M8"/>
    <mergeCell ref="E9:G9"/>
    <mergeCell ref="L9:M9"/>
    <mergeCell ref="D2:D3"/>
    <mergeCell ref="E2:E3"/>
    <mergeCell ref="F2:F3"/>
    <mergeCell ref="J2:J3"/>
    <mergeCell ref="K2:L3"/>
    <mergeCell ref="M2:M3"/>
  </mergeCells>
  <conditionalFormatting sqref="K17:L17 K80:L83">
    <cfRule type="cellIs" priority="9" dxfId="24" operator="equal" stopIfTrue="1">
      <formula>"×"</formula>
    </cfRule>
  </conditionalFormatting>
  <conditionalFormatting sqref="K75:L75 K73:L73 K69:L69 K66:L66 K57:L57 K50:L50 K46:L46 K40:L40 K33:L33">
    <cfRule type="cellIs" priority="10" dxfId="25" operator="equal" stopIfTrue="1">
      <formula>"×"</formula>
    </cfRule>
  </conditionalFormatting>
  <conditionalFormatting sqref="K11:L11">
    <cfRule type="cellIs" priority="8" dxfId="25" operator="equal" stopIfTrue="1">
      <formula>"×"</formula>
    </cfRule>
  </conditionalFormatting>
  <conditionalFormatting sqref="K13">
    <cfRule type="expression" priority="5" dxfId="26" stopIfTrue="1">
      <formula>$K$13="×"</formula>
    </cfRule>
  </conditionalFormatting>
  <conditionalFormatting sqref="K14">
    <cfRule type="expression" priority="4" dxfId="26" stopIfTrue="1">
      <formula>$K$14="×"</formula>
    </cfRule>
  </conditionalFormatting>
  <conditionalFormatting sqref="K15 K18:K19">
    <cfRule type="expression" priority="3" dxfId="26" stopIfTrue="1">
      <formula>$K$15="×"</formula>
    </cfRule>
  </conditionalFormatting>
  <conditionalFormatting sqref="K20">
    <cfRule type="expression" priority="2" dxfId="26" stopIfTrue="1">
      <formula>$K$15="×"</formula>
    </cfRule>
  </conditionalFormatting>
  <conditionalFormatting sqref="K21">
    <cfRule type="expression" priority="1" dxfId="26" stopIfTrue="1">
      <formula>$K$15="×"</formula>
    </cfRule>
  </conditionalFormatting>
  <conditionalFormatting sqref="K12">
    <cfRule type="expression" priority="18" dxfId="26" stopIfTrue="1">
      <formula>$K$12="×"</formula>
    </cfRule>
    <cfRule type="expression" priority="19" dxfId="26" stopIfTrue="1">
      <formula>記入例!#REF!="×"</formula>
    </cfRule>
  </conditionalFormatting>
  <printOptions horizontalCentered="1"/>
  <pageMargins left="0.32" right="0.15" top="0.18" bottom="0.15748031496062992" header="0.2" footer="0.15748031496062992"/>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codeName="Sheet6"/>
  <dimension ref="A1:J11"/>
  <sheetViews>
    <sheetView workbookViewId="0" topLeftCell="A1">
      <selection activeCell="B3" sqref="B3:J3"/>
    </sheetView>
  </sheetViews>
  <sheetFormatPr defaultColWidth="8.875" defaultRowHeight="19.5" customHeight="1"/>
  <cols>
    <col min="1" max="1" width="2.375" style="21" customWidth="1"/>
    <col min="2" max="7" width="8.875" style="21" customWidth="1"/>
    <col min="8" max="8" width="5.00390625" style="21" customWidth="1"/>
    <col min="9" max="9" width="5.375" style="21" customWidth="1"/>
    <col min="10" max="10" width="16.50390625" style="21" customWidth="1"/>
    <col min="11" max="11" width="2.50390625" style="21" customWidth="1"/>
    <col min="12" max="16384" width="8.875" style="21" customWidth="1"/>
  </cols>
  <sheetData>
    <row r="1" spans="1:10" ht="19.5" customHeight="1">
      <c r="A1" s="326"/>
      <c r="B1" s="326"/>
      <c r="C1" s="326"/>
      <c r="D1" s="326"/>
      <c r="E1" s="326"/>
      <c r="F1" s="326"/>
      <c r="G1" s="326"/>
      <c r="H1" s="326"/>
      <c r="I1" s="326"/>
      <c r="J1" s="326"/>
    </row>
    <row r="2" spans="1:10" ht="19.5" customHeight="1">
      <c r="A2" s="326"/>
      <c r="B2" s="326"/>
      <c r="C2" s="326"/>
      <c r="D2" s="326"/>
      <c r="E2" s="326"/>
      <c r="F2" s="326"/>
      <c r="G2" s="326"/>
      <c r="H2" s="326"/>
      <c r="I2" s="326"/>
      <c r="J2" s="327">
        <v>44469</v>
      </c>
    </row>
    <row r="3" spans="1:10" ht="19.5" customHeight="1">
      <c r="A3" s="326"/>
      <c r="B3" s="342" t="s">
        <v>146</v>
      </c>
      <c r="C3" s="342"/>
      <c r="D3" s="342"/>
      <c r="E3" s="342"/>
      <c r="F3" s="342"/>
      <c r="G3" s="342"/>
      <c r="H3" s="342"/>
      <c r="I3" s="342"/>
      <c r="J3" s="342"/>
    </row>
    <row r="4" spans="1:10" ht="19.5" customHeight="1">
      <c r="A4" s="326"/>
      <c r="B4" s="342" t="s">
        <v>147</v>
      </c>
      <c r="C4" s="342"/>
      <c r="D4" s="342"/>
      <c r="E4" s="342"/>
      <c r="F4" s="342"/>
      <c r="G4" s="342"/>
      <c r="H4" s="342"/>
      <c r="I4" s="342"/>
      <c r="J4" s="342"/>
    </row>
    <row r="5" spans="1:10" ht="19.5" customHeight="1">
      <c r="A5" s="326"/>
      <c r="B5" s="326"/>
      <c r="C5" s="326"/>
      <c r="D5" s="326"/>
      <c r="E5" s="326"/>
      <c r="F5" s="326"/>
      <c r="G5" s="326"/>
      <c r="H5" s="326"/>
      <c r="I5" s="326"/>
      <c r="J5" s="326"/>
    </row>
    <row r="6" spans="1:10" ht="19.5" customHeight="1">
      <c r="A6" s="326"/>
      <c r="B6" s="457" t="s">
        <v>148</v>
      </c>
      <c r="C6" s="457"/>
      <c r="D6" s="457"/>
      <c r="E6" s="457"/>
      <c r="F6" s="457"/>
      <c r="G6" s="457"/>
      <c r="H6" s="457"/>
      <c r="I6" s="457"/>
      <c r="J6" s="457"/>
    </row>
    <row r="7" spans="1:10" ht="19.5" customHeight="1">
      <c r="A7" s="326"/>
      <c r="B7" s="459" t="s">
        <v>240</v>
      </c>
      <c r="C7" s="459"/>
      <c r="D7" s="459"/>
      <c r="E7" s="459"/>
      <c r="F7" s="459"/>
      <c r="G7" s="459"/>
      <c r="H7" s="459"/>
      <c r="I7" s="459"/>
      <c r="J7" s="459"/>
    </row>
    <row r="8" spans="1:10" ht="19.5" customHeight="1">
      <c r="A8" s="326"/>
      <c r="B8" s="457" t="s">
        <v>150</v>
      </c>
      <c r="C8" s="457"/>
      <c r="D8" s="457"/>
      <c r="E8" s="457"/>
      <c r="F8" s="457"/>
      <c r="G8" s="457"/>
      <c r="H8" s="457"/>
      <c r="I8" s="457"/>
      <c r="J8" s="457"/>
    </row>
    <row r="9" spans="1:10" ht="19.5" customHeight="1">
      <c r="A9" s="326"/>
      <c r="B9" s="457" t="s">
        <v>149</v>
      </c>
      <c r="C9" s="457"/>
      <c r="D9" s="457"/>
      <c r="E9" s="457"/>
      <c r="F9" s="457"/>
      <c r="G9" s="457"/>
      <c r="H9" s="457"/>
      <c r="I9" s="457"/>
      <c r="J9" s="457"/>
    </row>
    <row r="10" spans="1:10" ht="19.5" customHeight="1">
      <c r="A10" s="326"/>
      <c r="B10" s="457" t="s">
        <v>151</v>
      </c>
      <c r="C10" s="457"/>
      <c r="D10" s="457"/>
      <c r="E10" s="457"/>
      <c r="F10" s="457"/>
      <c r="G10" s="457"/>
      <c r="H10" s="457"/>
      <c r="I10" s="457"/>
      <c r="J10" s="457"/>
    </row>
    <row r="11" spans="1:10" ht="19.5" customHeight="1">
      <c r="A11" s="326"/>
      <c r="B11" s="458" t="s">
        <v>149</v>
      </c>
      <c r="C11" s="458"/>
      <c r="D11" s="458"/>
      <c r="E11" s="458"/>
      <c r="F11" s="458"/>
      <c r="G11" s="458"/>
      <c r="H11" s="458"/>
      <c r="I11" s="458"/>
      <c r="J11" s="458"/>
    </row>
  </sheetData>
  <sheetProtection/>
  <mergeCells count="8">
    <mergeCell ref="B10:J10"/>
    <mergeCell ref="B11:J11"/>
    <mergeCell ref="B3:J3"/>
    <mergeCell ref="B4:J4"/>
    <mergeCell ref="B6:J6"/>
    <mergeCell ref="B7:J7"/>
    <mergeCell ref="B8:J8"/>
    <mergeCell ref="B9:J9"/>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1:K51"/>
  <sheetViews>
    <sheetView zoomScalePageLayoutView="0" workbookViewId="0" topLeftCell="A1">
      <selection activeCell="B7" sqref="B7:D7"/>
    </sheetView>
  </sheetViews>
  <sheetFormatPr defaultColWidth="9.00390625" defaultRowHeight="13.5"/>
  <cols>
    <col min="1" max="1" width="3.625" style="1" customWidth="1"/>
    <col min="2" max="3" width="4.625" style="1" customWidth="1"/>
    <col min="4" max="4" width="5.875" style="6" customWidth="1"/>
    <col min="5" max="5" width="15.125" style="6" customWidth="1"/>
    <col min="6" max="6" width="6.50390625" style="6" customWidth="1"/>
    <col min="7" max="7" width="9.50390625" style="1" customWidth="1"/>
    <col min="8" max="8" width="21.875" style="1" customWidth="1"/>
    <col min="9" max="10" width="5.625" style="1" customWidth="1"/>
    <col min="11" max="11" width="15.00390625" style="6" customWidth="1"/>
    <col min="12" max="12" width="3.625" style="0" customWidth="1"/>
  </cols>
  <sheetData>
    <row r="1" spans="3:11" s="77" customFormat="1" ht="14.25">
      <c r="C1" s="116"/>
      <c r="D1" s="116"/>
      <c r="E1" s="116"/>
      <c r="F1" s="341"/>
      <c r="G1" s="341"/>
      <c r="H1" s="341"/>
      <c r="I1" s="116"/>
      <c r="K1" s="116"/>
    </row>
    <row r="2" spans="7:10" s="77" customFormat="1" ht="12.75" customHeight="1">
      <c r="G2" s="117"/>
      <c r="H2" s="117"/>
      <c r="I2" s="117"/>
      <c r="J2" s="117"/>
    </row>
    <row r="3" spans="2:11" ht="19.5" customHeight="1">
      <c r="B3" s="342" t="s">
        <v>243</v>
      </c>
      <c r="C3" s="342"/>
      <c r="D3" s="342"/>
      <c r="E3" s="342"/>
      <c r="F3" s="342"/>
      <c r="G3" s="342"/>
      <c r="H3" s="342"/>
      <c r="I3" s="342"/>
      <c r="J3" s="342"/>
      <c r="K3" s="342"/>
    </row>
    <row r="4" spans="1:11" ht="19.5" customHeight="1">
      <c r="A4" s="77"/>
      <c r="B4" s="342" t="s">
        <v>127</v>
      </c>
      <c r="C4" s="342"/>
      <c r="D4" s="342"/>
      <c r="E4" s="342"/>
      <c r="F4" s="342"/>
      <c r="G4" s="342"/>
      <c r="H4" s="342"/>
      <c r="I4" s="342"/>
      <c r="J4" s="342"/>
      <c r="K4" s="342"/>
    </row>
    <row r="5" spans="1:11" ht="16.5" customHeight="1">
      <c r="A5" s="77"/>
      <c r="B5" s="77"/>
      <c r="C5" s="77"/>
      <c r="D5" s="118"/>
      <c r="E5" s="118"/>
      <c r="F5" s="118"/>
      <c r="G5" s="117"/>
      <c r="H5" s="117"/>
      <c r="I5" s="117"/>
      <c r="J5" s="117"/>
      <c r="K5" s="118"/>
    </row>
    <row r="7" spans="2:11" ht="16.5" customHeight="1">
      <c r="B7" s="38" t="s">
        <v>2</v>
      </c>
      <c r="C7" s="119"/>
      <c r="D7" s="120"/>
      <c r="E7" s="121"/>
      <c r="F7" s="122"/>
      <c r="G7" s="119"/>
      <c r="H7" s="122"/>
      <c r="I7" s="2" t="s">
        <v>15</v>
      </c>
      <c r="J7" s="123"/>
      <c r="K7" s="124"/>
    </row>
    <row r="8" spans="2:11" ht="16.5" customHeight="1">
      <c r="B8" s="38" t="s">
        <v>16</v>
      </c>
      <c r="C8" s="119"/>
      <c r="D8" s="120"/>
      <c r="E8" s="460"/>
      <c r="F8" s="461"/>
      <c r="G8" s="9" t="s">
        <v>3</v>
      </c>
      <c r="H8" s="125"/>
      <c r="I8" s="3" t="s">
        <v>128</v>
      </c>
      <c r="J8" s="126"/>
      <c r="K8" s="127"/>
    </row>
    <row r="9" spans="2:11" ht="16.5" customHeight="1">
      <c r="B9" s="38" t="s">
        <v>5</v>
      </c>
      <c r="C9" s="119"/>
      <c r="D9" s="120"/>
      <c r="E9" s="462"/>
      <c r="F9" s="463"/>
      <c r="G9" s="3" t="s">
        <v>4</v>
      </c>
      <c r="H9" s="125"/>
      <c r="I9" s="128" t="s">
        <v>126</v>
      </c>
      <c r="J9" s="129"/>
      <c r="K9" s="130"/>
    </row>
    <row r="10" spans="4:7" s="28" customFormat="1" ht="11.25" customHeight="1">
      <c r="D10" s="29"/>
      <c r="E10" s="29"/>
      <c r="F10" s="29"/>
      <c r="G10" s="131"/>
    </row>
    <row r="11" s="28" customFormat="1" ht="14.25">
      <c r="K11" s="55"/>
    </row>
    <row r="12" spans="2:11" ht="13.5">
      <c r="B12" s="464" t="s">
        <v>129</v>
      </c>
      <c r="C12" s="464" t="s">
        <v>130</v>
      </c>
      <c r="D12" s="466" t="s">
        <v>131</v>
      </c>
      <c r="E12" s="467"/>
      <c r="F12" s="467"/>
      <c r="G12" s="467"/>
      <c r="H12" s="467"/>
      <c r="I12" s="467"/>
      <c r="J12" s="468"/>
      <c r="K12" s="464" t="s">
        <v>17</v>
      </c>
    </row>
    <row r="13" spans="2:11" ht="13.5">
      <c r="B13" s="465"/>
      <c r="C13" s="465"/>
      <c r="D13" s="466" t="s">
        <v>132</v>
      </c>
      <c r="E13" s="467"/>
      <c r="F13" s="468"/>
      <c r="G13" s="132" t="s">
        <v>133</v>
      </c>
      <c r="H13" s="132" t="s">
        <v>19</v>
      </c>
      <c r="I13" s="132" t="s">
        <v>18</v>
      </c>
      <c r="J13" s="133" t="s">
        <v>134</v>
      </c>
      <c r="K13" s="465"/>
    </row>
    <row r="14" spans="2:11" ht="13.5">
      <c r="B14" s="48"/>
      <c r="C14" s="48"/>
      <c r="D14" s="469"/>
      <c r="E14" s="470"/>
      <c r="F14" s="471"/>
      <c r="G14" s="134"/>
      <c r="H14" s="135"/>
      <c r="I14" s="134"/>
      <c r="J14" s="136"/>
      <c r="K14" s="137"/>
    </row>
    <row r="15" spans="2:11" ht="13.5">
      <c r="B15" s="49"/>
      <c r="C15" s="49"/>
      <c r="D15" s="472"/>
      <c r="E15" s="473"/>
      <c r="F15" s="474"/>
      <c r="G15" s="138"/>
      <c r="H15" s="139"/>
      <c r="I15" s="138"/>
      <c r="J15" s="140"/>
      <c r="K15" s="141"/>
    </row>
    <row r="16" spans="2:11" ht="13.5" customHeight="1">
      <c r="B16" s="142"/>
      <c r="C16" s="142"/>
      <c r="D16" s="475"/>
      <c r="E16" s="476"/>
      <c r="F16" s="477"/>
      <c r="G16" s="143"/>
      <c r="H16" s="143"/>
      <c r="I16" s="90"/>
      <c r="J16" s="144"/>
      <c r="K16" s="49"/>
    </row>
    <row r="17" spans="2:11" ht="13.5">
      <c r="B17" s="142"/>
      <c r="C17" s="142"/>
      <c r="D17" s="475"/>
      <c r="E17" s="476"/>
      <c r="F17" s="477"/>
      <c r="G17" s="145"/>
      <c r="H17" s="145"/>
      <c r="I17" s="146"/>
      <c r="J17" s="143"/>
      <c r="K17" s="50"/>
    </row>
    <row r="18" spans="2:11" ht="13.5" customHeight="1">
      <c r="B18" s="142"/>
      <c r="C18" s="142"/>
      <c r="D18" s="475"/>
      <c r="E18" s="476"/>
      <c r="F18" s="477"/>
      <c r="G18" s="143"/>
      <c r="H18" s="143"/>
      <c r="I18" s="90"/>
      <c r="J18" s="147"/>
      <c r="K18" s="49"/>
    </row>
    <row r="19" spans="2:11" ht="13.5">
      <c r="B19" s="142"/>
      <c r="C19" s="142"/>
      <c r="D19" s="475"/>
      <c r="E19" s="476"/>
      <c r="F19" s="477"/>
      <c r="G19" s="145"/>
      <c r="H19" s="145"/>
      <c r="I19" s="146"/>
      <c r="J19" s="144"/>
      <c r="K19" s="50"/>
    </row>
    <row r="20" spans="2:11" ht="13.5">
      <c r="B20" s="142"/>
      <c r="C20" s="142"/>
      <c r="D20" s="475"/>
      <c r="E20" s="476"/>
      <c r="F20" s="477"/>
      <c r="G20" s="143"/>
      <c r="H20" s="143"/>
      <c r="I20" s="44"/>
      <c r="J20" s="143"/>
      <c r="K20" s="49"/>
    </row>
    <row r="21" spans="2:11" ht="13.5">
      <c r="B21" s="142"/>
      <c r="C21" s="142"/>
      <c r="D21" s="475"/>
      <c r="E21" s="476"/>
      <c r="F21" s="477"/>
      <c r="G21" s="143"/>
      <c r="H21" s="143"/>
      <c r="I21" s="148"/>
      <c r="J21" s="146"/>
      <c r="K21" s="49"/>
    </row>
    <row r="22" spans="2:11" ht="13.5" customHeight="1">
      <c r="B22" s="142"/>
      <c r="C22" s="142"/>
      <c r="D22" s="475"/>
      <c r="E22" s="476"/>
      <c r="F22" s="477"/>
      <c r="G22" s="143"/>
      <c r="H22" s="143"/>
      <c r="I22" s="90"/>
      <c r="J22" s="147"/>
      <c r="K22" s="49"/>
    </row>
    <row r="23" spans="2:11" ht="13.5">
      <c r="B23" s="142"/>
      <c r="C23" s="142"/>
      <c r="D23" s="475"/>
      <c r="E23" s="476"/>
      <c r="F23" s="477"/>
      <c r="G23" s="145"/>
      <c r="H23" s="145"/>
      <c r="I23" s="146"/>
      <c r="J23" s="144"/>
      <c r="K23" s="50"/>
    </row>
    <row r="24" spans="2:11" ht="13.5">
      <c r="B24" s="142"/>
      <c r="C24" s="142"/>
      <c r="D24" s="475"/>
      <c r="E24" s="476"/>
      <c r="F24" s="477"/>
      <c r="G24" s="143"/>
      <c r="H24" s="143"/>
      <c r="I24" s="44"/>
      <c r="J24" s="143"/>
      <c r="K24" s="49"/>
    </row>
    <row r="25" spans="2:11" ht="13.5">
      <c r="B25" s="142"/>
      <c r="C25" s="142"/>
      <c r="D25" s="475"/>
      <c r="E25" s="476"/>
      <c r="F25" s="477"/>
      <c r="G25" s="143"/>
      <c r="H25" s="143"/>
      <c r="I25" s="148"/>
      <c r="J25" s="146"/>
      <c r="K25" s="49"/>
    </row>
    <row r="26" spans="2:11" ht="13.5">
      <c r="B26" s="142"/>
      <c r="C26" s="142"/>
      <c r="D26" s="475"/>
      <c r="E26" s="476"/>
      <c r="F26" s="477"/>
      <c r="G26" s="145"/>
      <c r="H26" s="145"/>
      <c r="I26" s="146"/>
      <c r="J26" s="144"/>
      <c r="K26" s="50"/>
    </row>
    <row r="27" spans="2:11" ht="13.5">
      <c r="B27" s="142"/>
      <c r="C27" s="142"/>
      <c r="D27" s="475"/>
      <c r="E27" s="476"/>
      <c r="F27" s="477"/>
      <c r="G27" s="143"/>
      <c r="H27" s="143"/>
      <c r="I27" s="44"/>
      <c r="J27" s="143"/>
      <c r="K27" s="49"/>
    </row>
    <row r="28" spans="2:11" ht="13.5">
      <c r="B28" s="142"/>
      <c r="C28" s="142"/>
      <c r="D28" s="475"/>
      <c r="E28" s="476"/>
      <c r="F28" s="477"/>
      <c r="G28" s="143"/>
      <c r="H28" s="143"/>
      <c r="I28" s="44"/>
      <c r="J28" s="143"/>
      <c r="K28" s="49"/>
    </row>
    <row r="29" spans="2:11" ht="13.5">
      <c r="B29" s="142"/>
      <c r="C29" s="142"/>
      <c r="D29" s="475"/>
      <c r="E29" s="476"/>
      <c r="F29" s="477"/>
      <c r="G29" s="143"/>
      <c r="H29" s="143"/>
      <c r="I29" s="148"/>
      <c r="J29" s="146"/>
      <c r="K29" s="49"/>
    </row>
    <row r="30" spans="2:11" ht="13.5">
      <c r="B30" s="142"/>
      <c r="C30" s="142"/>
      <c r="D30" s="475"/>
      <c r="E30" s="476"/>
      <c r="F30" s="477"/>
      <c r="G30" s="145"/>
      <c r="H30" s="145"/>
      <c r="I30" s="146"/>
      <c r="J30" s="144"/>
      <c r="K30" s="50"/>
    </row>
    <row r="31" spans="2:11" ht="13.5">
      <c r="B31" s="142"/>
      <c r="C31" s="142"/>
      <c r="D31" s="475"/>
      <c r="E31" s="476"/>
      <c r="F31" s="477"/>
      <c r="G31" s="143"/>
      <c r="H31" s="143"/>
      <c r="I31" s="44"/>
      <c r="J31" s="143"/>
      <c r="K31" s="49"/>
    </row>
    <row r="32" spans="2:11" ht="13.5">
      <c r="B32" s="142"/>
      <c r="C32" s="142"/>
      <c r="D32" s="475"/>
      <c r="E32" s="476"/>
      <c r="F32" s="477"/>
      <c r="G32" s="143"/>
      <c r="H32" s="143"/>
      <c r="I32" s="148"/>
      <c r="J32" s="146"/>
      <c r="K32" s="49"/>
    </row>
    <row r="33" spans="2:11" ht="13.5" customHeight="1">
      <c r="B33" s="142"/>
      <c r="C33" s="142"/>
      <c r="D33" s="475"/>
      <c r="E33" s="476"/>
      <c r="F33" s="477"/>
      <c r="G33" s="143"/>
      <c r="H33" s="143"/>
      <c r="I33" s="90"/>
      <c r="J33" s="147"/>
      <c r="K33" s="49"/>
    </row>
    <row r="34" spans="2:11" ht="13.5" customHeight="1">
      <c r="B34" s="142"/>
      <c r="C34" s="142"/>
      <c r="D34" s="475"/>
      <c r="E34" s="476"/>
      <c r="F34" s="477"/>
      <c r="G34" s="143"/>
      <c r="H34" s="143"/>
      <c r="I34" s="90"/>
      <c r="J34" s="147"/>
      <c r="K34" s="49"/>
    </row>
    <row r="35" spans="2:11" ht="13.5">
      <c r="B35" s="142"/>
      <c r="C35" s="142"/>
      <c r="D35" s="475"/>
      <c r="E35" s="476"/>
      <c r="F35" s="477"/>
      <c r="G35" s="145"/>
      <c r="H35" s="145"/>
      <c r="I35" s="146"/>
      <c r="J35" s="144"/>
      <c r="K35" s="50"/>
    </row>
    <row r="36" spans="2:11" ht="13.5">
      <c r="B36" s="142"/>
      <c r="C36" s="142"/>
      <c r="D36" s="475"/>
      <c r="E36" s="476"/>
      <c r="F36" s="477"/>
      <c r="G36" s="143"/>
      <c r="H36" s="143"/>
      <c r="I36" s="44"/>
      <c r="J36" s="143"/>
      <c r="K36" s="49"/>
    </row>
    <row r="37" spans="2:11" ht="13.5">
      <c r="B37" s="142"/>
      <c r="C37" s="142"/>
      <c r="D37" s="475"/>
      <c r="E37" s="476"/>
      <c r="F37" s="477"/>
      <c r="G37" s="143"/>
      <c r="H37" s="143"/>
      <c r="I37" s="148"/>
      <c r="J37" s="146"/>
      <c r="K37" s="49"/>
    </row>
    <row r="38" spans="2:11" ht="13.5">
      <c r="B38" s="142"/>
      <c r="C38" s="142"/>
      <c r="D38" s="475"/>
      <c r="E38" s="476"/>
      <c r="F38" s="477"/>
      <c r="G38" s="145"/>
      <c r="H38" s="145"/>
      <c r="I38" s="146"/>
      <c r="J38" s="144"/>
      <c r="K38" s="50"/>
    </row>
    <row r="39" spans="2:11" ht="13.5">
      <c r="B39" s="142"/>
      <c r="C39" s="142"/>
      <c r="D39" s="475"/>
      <c r="E39" s="476"/>
      <c r="F39" s="477"/>
      <c r="G39" s="143"/>
      <c r="H39" s="143"/>
      <c r="I39" s="44"/>
      <c r="J39" s="143"/>
      <c r="K39" s="49"/>
    </row>
    <row r="40" spans="2:11" ht="13.5">
      <c r="B40" s="142"/>
      <c r="C40" s="142"/>
      <c r="D40" s="475"/>
      <c r="E40" s="476"/>
      <c r="F40" s="477"/>
      <c r="G40" s="143"/>
      <c r="H40" s="143"/>
      <c r="I40" s="148"/>
      <c r="J40" s="146"/>
      <c r="K40" s="49"/>
    </row>
    <row r="41" spans="2:11" ht="13.5" customHeight="1">
      <c r="B41" s="142"/>
      <c r="C41" s="142"/>
      <c r="D41" s="475"/>
      <c r="E41" s="476"/>
      <c r="F41" s="477"/>
      <c r="G41" s="143"/>
      <c r="H41" s="143"/>
      <c r="I41" s="90"/>
      <c r="J41" s="147"/>
      <c r="K41" s="49"/>
    </row>
    <row r="42" spans="2:11" ht="13.5">
      <c r="B42" s="142"/>
      <c r="C42" s="142"/>
      <c r="D42" s="475"/>
      <c r="E42" s="476"/>
      <c r="F42" s="477"/>
      <c r="G42" s="145"/>
      <c r="H42" s="145"/>
      <c r="I42" s="146"/>
      <c r="J42" s="144"/>
      <c r="K42" s="50"/>
    </row>
    <row r="43" spans="2:11" ht="13.5">
      <c r="B43" s="142"/>
      <c r="C43" s="142"/>
      <c r="D43" s="475"/>
      <c r="E43" s="476"/>
      <c r="F43" s="477"/>
      <c r="G43" s="143"/>
      <c r="H43" s="143"/>
      <c r="I43" s="44"/>
      <c r="J43" s="143"/>
      <c r="K43" s="49"/>
    </row>
    <row r="44" spans="2:11" ht="13.5">
      <c r="B44" s="142"/>
      <c r="C44" s="142"/>
      <c r="D44" s="475"/>
      <c r="E44" s="476"/>
      <c r="F44" s="477"/>
      <c r="G44" s="143"/>
      <c r="H44" s="143"/>
      <c r="I44" s="148"/>
      <c r="J44" s="146"/>
      <c r="K44" s="49"/>
    </row>
    <row r="45" spans="2:11" ht="13.5">
      <c r="B45" s="149"/>
      <c r="C45" s="149"/>
      <c r="D45" s="478"/>
      <c r="E45" s="479"/>
      <c r="F45" s="480"/>
      <c r="G45" s="150"/>
      <c r="H45" s="150"/>
      <c r="I45" s="151"/>
      <c r="J45" s="152"/>
      <c r="K45" s="95"/>
    </row>
    <row r="46" spans="7:10" ht="13.5">
      <c r="G46" s="153"/>
      <c r="H46" s="153"/>
      <c r="I46" s="153"/>
      <c r="J46" s="153"/>
    </row>
    <row r="47" spans="4:11" s="28" customFormat="1" ht="18" customHeight="1">
      <c r="D47" s="115" t="s">
        <v>135</v>
      </c>
      <c r="E47" s="115"/>
      <c r="F47" s="115"/>
      <c r="G47" s="115"/>
      <c r="H47" s="115"/>
      <c r="I47" s="115"/>
      <c r="J47" s="115"/>
      <c r="K47" s="115"/>
    </row>
    <row r="48" spans="4:9" s="28" customFormat="1" ht="18" customHeight="1">
      <c r="D48" s="154" t="s">
        <v>136</v>
      </c>
      <c r="E48" s="155"/>
      <c r="F48" s="155"/>
      <c r="G48" s="155"/>
      <c r="H48" s="155"/>
      <c r="I48" s="156"/>
    </row>
    <row r="49" spans="4:9" s="157" customFormat="1" ht="18" customHeight="1">
      <c r="D49" s="158" t="s">
        <v>137</v>
      </c>
      <c r="E49" s="115"/>
      <c r="F49" s="115"/>
      <c r="G49" s="115"/>
      <c r="H49" s="115"/>
      <c r="I49" s="159"/>
    </row>
    <row r="50" spans="4:9" s="157" customFormat="1" ht="18" customHeight="1">
      <c r="D50" s="160" t="s">
        <v>138</v>
      </c>
      <c r="E50" s="161"/>
      <c r="F50" s="161"/>
      <c r="G50" s="161"/>
      <c r="H50" s="161"/>
      <c r="I50" s="162"/>
    </row>
    <row r="51" spans="4:6" s="157" customFormat="1" ht="16.5" customHeight="1">
      <c r="D51" s="115"/>
      <c r="E51" s="115"/>
      <c r="F51" s="115"/>
    </row>
  </sheetData>
  <sheetProtection/>
  <mergeCells count="42">
    <mergeCell ref="D44:F44"/>
    <mergeCell ref="D45:F45"/>
    <mergeCell ref="D38:F38"/>
    <mergeCell ref="D39:F39"/>
    <mergeCell ref="D40:F40"/>
    <mergeCell ref="D41:F41"/>
    <mergeCell ref="D42:F42"/>
    <mergeCell ref="D43:F43"/>
    <mergeCell ref="D32:F32"/>
    <mergeCell ref="D33:F33"/>
    <mergeCell ref="D34:F34"/>
    <mergeCell ref="D35:F35"/>
    <mergeCell ref="D36:F36"/>
    <mergeCell ref="D37:F37"/>
    <mergeCell ref="D26:F26"/>
    <mergeCell ref="D27:F27"/>
    <mergeCell ref="D28:F28"/>
    <mergeCell ref="D29:F29"/>
    <mergeCell ref="D30:F30"/>
    <mergeCell ref="D31:F31"/>
    <mergeCell ref="D20:F20"/>
    <mergeCell ref="D21:F21"/>
    <mergeCell ref="D22:F22"/>
    <mergeCell ref="D23:F23"/>
    <mergeCell ref="D24:F24"/>
    <mergeCell ref="D25:F25"/>
    <mergeCell ref="D14:F14"/>
    <mergeCell ref="D15:F15"/>
    <mergeCell ref="D16:F16"/>
    <mergeCell ref="D17:F17"/>
    <mergeCell ref="D18:F18"/>
    <mergeCell ref="D19:F19"/>
    <mergeCell ref="F1:H1"/>
    <mergeCell ref="B3:K3"/>
    <mergeCell ref="B4:K4"/>
    <mergeCell ref="E8:F8"/>
    <mergeCell ref="E9:F9"/>
    <mergeCell ref="B12:B13"/>
    <mergeCell ref="C12:C13"/>
    <mergeCell ref="D12:J12"/>
    <mergeCell ref="K12:K13"/>
    <mergeCell ref="D13:F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4"/>
  <dimension ref="A1:K50"/>
  <sheetViews>
    <sheetView workbookViewId="0" topLeftCell="A1">
      <selection activeCell="H39" sqref="H39"/>
    </sheetView>
  </sheetViews>
  <sheetFormatPr defaultColWidth="9.00390625" defaultRowHeight="13.5"/>
  <cols>
    <col min="1" max="1" width="3.625" style="1" customWidth="1"/>
    <col min="2" max="3" width="4.625" style="1" customWidth="1"/>
    <col min="4" max="4" width="5.125" style="6" customWidth="1"/>
    <col min="5" max="5" width="14.375" style="6" customWidth="1"/>
    <col min="6" max="6" width="5.125" style="6" customWidth="1"/>
    <col min="7" max="7" width="9.50390625" style="1" customWidth="1"/>
    <col min="8" max="8" width="15.50390625" style="1" customWidth="1"/>
    <col min="9" max="9" width="5.25390625" style="1" customWidth="1"/>
    <col min="10" max="10" width="5.625" style="1" customWidth="1"/>
    <col min="11" max="11" width="15.00390625" style="6" customWidth="1"/>
    <col min="12" max="12" width="3.625" style="0" customWidth="1"/>
  </cols>
  <sheetData>
    <row r="1" spans="1:11" s="77" customFormat="1" ht="22.5" customHeight="1">
      <c r="A1" s="287"/>
      <c r="B1" s="287"/>
      <c r="C1" s="287"/>
      <c r="D1" s="287"/>
      <c r="E1" s="287"/>
      <c r="F1" s="287"/>
      <c r="G1" s="288"/>
      <c r="H1" s="288"/>
      <c r="I1" s="288"/>
      <c r="J1" s="288"/>
      <c r="K1" s="287"/>
    </row>
    <row r="2" spans="1:11" ht="19.5" customHeight="1">
      <c r="A2" s="289"/>
      <c r="B2" s="495" t="s">
        <v>244</v>
      </c>
      <c r="C2" s="495"/>
      <c r="D2" s="495"/>
      <c r="E2" s="495"/>
      <c r="F2" s="495"/>
      <c r="G2" s="495"/>
      <c r="H2" s="495"/>
      <c r="I2" s="495"/>
      <c r="J2" s="495"/>
      <c r="K2" s="495"/>
    </row>
    <row r="3" spans="1:11" ht="19.5" customHeight="1">
      <c r="A3" s="287"/>
      <c r="B3" s="495" t="s">
        <v>127</v>
      </c>
      <c r="C3" s="495"/>
      <c r="D3" s="495"/>
      <c r="E3" s="495"/>
      <c r="F3" s="495"/>
      <c r="G3" s="495"/>
      <c r="H3" s="495"/>
      <c r="I3" s="495"/>
      <c r="J3" s="495"/>
      <c r="K3" s="495"/>
    </row>
    <row r="4" spans="1:11" ht="16.5" customHeight="1">
      <c r="A4" s="287"/>
      <c r="B4" s="287"/>
      <c r="C4" s="287"/>
      <c r="D4" s="288"/>
      <c r="E4" s="288"/>
      <c r="F4" s="288"/>
      <c r="G4" s="288"/>
      <c r="H4" s="288"/>
      <c r="I4" s="288"/>
      <c r="J4" s="288"/>
      <c r="K4" s="288"/>
    </row>
    <row r="5" spans="1:11" ht="13.5">
      <c r="A5" s="289"/>
      <c r="B5" s="289"/>
      <c r="C5" s="289"/>
      <c r="D5" s="290"/>
      <c r="E5" s="290"/>
      <c r="F5" s="290"/>
      <c r="G5" s="289"/>
      <c r="H5" s="289"/>
      <c r="I5" s="289"/>
      <c r="J5" s="289"/>
      <c r="K5" s="290"/>
    </row>
    <row r="6" spans="1:11" ht="16.5" customHeight="1">
      <c r="A6" s="289"/>
      <c r="B6" s="488" t="s">
        <v>2</v>
      </c>
      <c r="C6" s="489"/>
      <c r="D6" s="490"/>
      <c r="E6" s="485" t="s">
        <v>139</v>
      </c>
      <c r="F6" s="486"/>
      <c r="G6" s="486"/>
      <c r="H6" s="487"/>
      <c r="I6" s="481" t="s">
        <v>15</v>
      </c>
      <c r="J6" s="482"/>
      <c r="K6" s="292" t="s">
        <v>53</v>
      </c>
    </row>
    <row r="7" spans="1:11" ht="16.5" customHeight="1">
      <c r="A7" s="289"/>
      <c r="B7" s="488" t="s">
        <v>16</v>
      </c>
      <c r="C7" s="489"/>
      <c r="D7" s="490"/>
      <c r="E7" s="483" t="s">
        <v>140</v>
      </c>
      <c r="F7" s="484"/>
      <c r="G7" s="293" t="s">
        <v>3</v>
      </c>
      <c r="H7" s="294" t="s">
        <v>202</v>
      </c>
      <c r="I7" s="481" t="s">
        <v>128</v>
      </c>
      <c r="J7" s="482"/>
      <c r="K7" s="295" t="s">
        <v>113</v>
      </c>
    </row>
    <row r="8" spans="1:11" ht="16.5" customHeight="1">
      <c r="A8" s="289"/>
      <c r="B8" s="488" t="s">
        <v>5</v>
      </c>
      <c r="C8" s="489"/>
      <c r="D8" s="490"/>
      <c r="E8" s="496" t="s">
        <v>109</v>
      </c>
      <c r="F8" s="497"/>
      <c r="G8" s="291" t="s">
        <v>4</v>
      </c>
      <c r="H8" s="294" t="s">
        <v>141</v>
      </c>
      <c r="I8" s="481" t="s">
        <v>126</v>
      </c>
      <c r="J8" s="482"/>
      <c r="K8" s="296" t="s">
        <v>142</v>
      </c>
    </row>
    <row r="9" spans="1:11" s="28" customFormat="1" ht="11.25" customHeight="1">
      <c r="A9" s="297"/>
      <c r="B9" s="297"/>
      <c r="C9" s="297"/>
      <c r="D9" s="298"/>
      <c r="E9" s="298"/>
      <c r="F9" s="298"/>
      <c r="G9" s="299"/>
      <c r="H9" s="297"/>
      <c r="I9" s="297"/>
      <c r="J9" s="297"/>
      <c r="K9" s="297"/>
    </row>
    <row r="10" spans="1:11" s="28" customFormat="1" ht="14.25">
      <c r="A10" s="297"/>
      <c r="B10" s="297"/>
      <c r="C10" s="297"/>
      <c r="D10" s="297"/>
      <c r="E10" s="297"/>
      <c r="F10" s="297"/>
      <c r="G10" s="297"/>
      <c r="H10" s="297"/>
      <c r="I10" s="297"/>
      <c r="J10" s="297"/>
      <c r="K10" s="300"/>
    </row>
    <row r="11" spans="1:11" ht="13.5">
      <c r="A11" s="289"/>
      <c r="B11" s="498" t="s">
        <v>129</v>
      </c>
      <c r="C11" s="498" t="s">
        <v>130</v>
      </c>
      <c r="D11" s="500" t="s">
        <v>131</v>
      </c>
      <c r="E11" s="501"/>
      <c r="F11" s="501"/>
      <c r="G11" s="501"/>
      <c r="H11" s="501"/>
      <c r="I11" s="501"/>
      <c r="J11" s="502"/>
      <c r="K11" s="498" t="s">
        <v>17</v>
      </c>
    </row>
    <row r="12" spans="1:11" ht="13.5">
      <c r="A12" s="289"/>
      <c r="B12" s="499"/>
      <c r="C12" s="499"/>
      <c r="D12" s="500" t="s">
        <v>132</v>
      </c>
      <c r="E12" s="501"/>
      <c r="F12" s="502"/>
      <c r="G12" s="301" t="s">
        <v>133</v>
      </c>
      <c r="H12" s="301" t="s">
        <v>19</v>
      </c>
      <c r="I12" s="301" t="s">
        <v>18</v>
      </c>
      <c r="J12" s="302" t="s">
        <v>134</v>
      </c>
      <c r="K12" s="499"/>
    </row>
    <row r="13" spans="1:11" ht="13.5">
      <c r="A13" s="289"/>
      <c r="B13" s="303">
        <v>1</v>
      </c>
      <c r="C13" s="303" t="s">
        <v>203</v>
      </c>
      <c r="D13" s="491" t="s">
        <v>143</v>
      </c>
      <c r="E13" s="492"/>
      <c r="F13" s="304"/>
      <c r="G13" s="305">
        <v>2017</v>
      </c>
      <c r="H13" s="306" t="s">
        <v>144</v>
      </c>
      <c r="I13" s="305">
        <v>3</v>
      </c>
      <c r="J13" s="307">
        <v>11</v>
      </c>
      <c r="K13" s="308"/>
    </row>
    <row r="14" spans="1:11" ht="13.5">
      <c r="A14" s="289"/>
      <c r="B14" s="309">
        <v>2</v>
      </c>
      <c r="C14" s="309" t="s">
        <v>44</v>
      </c>
      <c r="D14" s="493" t="s">
        <v>204</v>
      </c>
      <c r="E14" s="494"/>
      <c r="F14" s="310"/>
      <c r="G14" s="311">
        <v>2017</v>
      </c>
      <c r="H14" s="312" t="s">
        <v>145</v>
      </c>
      <c r="I14" s="311">
        <v>4</v>
      </c>
      <c r="J14" s="313">
        <v>7</v>
      </c>
      <c r="K14" s="314"/>
    </row>
    <row r="15" spans="1:11" ht="13.5" customHeight="1">
      <c r="A15" s="289"/>
      <c r="B15" s="315"/>
      <c r="C15" s="315"/>
      <c r="D15" s="316"/>
      <c r="E15" s="317"/>
      <c r="F15" s="310"/>
      <c r="G15" s="318"/>
      <c r="H15" s="318"/>
      <c r="I15" s="319"/>
      <c r="J15" s="320"/>
      <c r="K15" s="309"/>
    </row>
    <row r="16" spans="1:11" ht="13.5">
      <c r="A16" s="289"/>
      <c r="B16" s="315"/>
      <c r="C16" s="315"/>
      <c r="D16" s="321"/>
      <c r="E16" s="322"/>
      <c r="F16" s="310"/>
      <c r="G16" s="323"/>
      <c r="H16" s="323"/>
      <c r="I16" s="324"/>
      <c r="J16" s="318"/>
      <c r="K16" s="325"/>
    </row>
    <row r="17" spans="2:11" ht="13.5" customHeight="1">
      <c r="B17" s="142"/>
      <c r="C17" s="142"/>
      <c r="D17" s="82"/>
      <c r="E17" s="83"/>
      <c r="F17" s="163"/>
      <c r="G17" s="143"/>
      <c r="H17" s="143"/>
      <c r="I17" s="90"/>
      <c r="J17" s="147"/>
      <c r="K17" s="49"/>
    </row>
    <row r="18" spans="2:11" ht="13.5">
      <c r="B18" s="142"/>
      <c r="C18" s="142"/>
      <c r="D18" s="164"/>
      <c r="E18" s="165"/>
      <c r="F18" s="163"/>
      <c r="G18" s="145"/>
      <c r="H18" s="145"/>
      <c r="I18" s="146"/>
      <c r="J18" s="144"/>
      <c r="K18" s="50"/>
    </row>
    <row r="19" spans="2:11" ht="13.5">
      <c r="B19" s="142"/>
      <c r="C19" s="142"/>
      <c r="D19" s="82"/>
      <c r="E19" s="83"/>
      <c r="F19" s="163"/>
      <c r="G19" s="143"/>
      <c r="H19" s="143"/>
      <c r="I19" s="44"/>
      <c r="J19" s="143"/>
      <c r="K19" s="49"/>
    </row>
    <row r="20" spans="2:11" ht="13.5">
      <c r="B20" s="142"/>
      <c r="C20" s="142"/>
      <c r="D20" s="82"/>
      <c r="E20" s="83"/>
      <c r="F20" s="163"/>
      <c r="G20" s="143"/>
      <c r="H20" s="143"/>
      <c r="I20" s="148"/>
      <c r="J20" s="146"/>
      <c r="K20" s="49"/>
    </row>
    <row r="21" spans="2:11" ht="13.5" customHeight="1">
      <c r="B21" s="142"/>
      <c r="C21" s="142"/>
      <c r="D21" s="82"/>
      <c r="E21" s="83"/>
      <c r="F21" s="163"/>
      <c r="G21" s="143"/>
      <c r="H21" s="143"/>
      <c r="I21" s="90"/>
      <c r="J21" s="147"/>
      <c r="K21" s="49"/>
    </row>
    <row r="22" spans="2:11" ht="13.5">
      <c r="B22" s="142"/>
      <c r="C22" s="142"/>
      <c r="D22" s="164"/>
      <c r="E22" s="165"/>
      <c r="F22" s="163"/>
      <c r="G22" s="145"/>
      <c r="H22" s="145"/>
      <c r="I22" s="146"/>
      <c r="J22" s="144"/>
      <c r="K22" s="50"/>
    </row>
    <row r="23" spans="2:11" ht="13.5">
      <c r="B23" s="142"/>
      <c r="C23" s="142"/>
      <c r="D23" s="82"/>
      <c r="E23" s="83"/>
      <c r="F23" s="163"/>
      <c r="G23" s="143"/>
      <c r="H23" s="143"/>
      <c r="I23" s="44"/>
      <c r="J23" s="143"/>
      <c r="K23" s="49"/>
    </row>
    <row r="24" spans="2:11" ht="13.5">
      <c r="B24" s="142"/>
      <c r="C24" s="142"/>
      <c r="D24" s="82"/>
      <c r="E24" s="83"/>
      <c r="F24" s="163"/>
      <c r="G24" s="143"/>
      <c r="H24" s="143"/>
      <c r="I24" s="148"/>
      <c r="J24" s="146"/>
      <c r="K24" s="49"/>
    </row>
    <row r="25" spans="2:11" ht="13.5">
      <c r="B25" s="142"/>
      <c r="C25" s="142"/>
      <c r="D25" s="164"/>
      <c r="E25" s="165"/>
      <c r="F25" s="163"/>
      <c r="G25" s="145"/>
      <c r="H25" s="145"/>
      <c r="I25" s="146"/>
      <c r="J25" s="144"/>
      <c r="K25" s="50"/>
    </row>
    <row r="26" spans="2:11" ht="13.5">
      <c r="B26" s="142"/>
      <c r="C26" s="142"/>
      <c r="D26" s="82"/>
      <c r="E26" s="83"/>
      <c r="F26" s="163"/>
      <c r="G26" s="143"/>
      <c r="H26" s="143"/>
      <c r="I26" s="44"/>
      <c r="J26" s="143"/>
      <c r="K26" s="49"/>
    </row>
    <row r="27" spans="2:11" ht="13.5">
      <c r="B27" s="142"/>
      <c r="C27" s="142"/>
      <c r="D27" s="82"/>
      <c r="E27" s="83"/>
      <c r="F27" s="163"/>
      <c r="G27" s="143"/>
      <c r="H27" s="143"/>
      <c r="I27" s="44"/>
      <c r="J27" s="143"/>
      <c r="K27" s="49"/>
    </row>
    <row r="28" spans="2:11" ht="13.5">
      <c r="B28" s="142"/>
      <c r="C28" s="142"/>
      <c r="D28" s="82"/>
      <c r="E28" s="83"/>
      <c r="F28" s="163"/>
      <c r="G28" s="143"/>
      <c r="H28" s="143"/>
      <c r="I28" s="148"/>
      <c r="J28" s="146"/>
      <c r="K28" s="49"/>
    </row>
    <row r="29" spans="2:11" ht="13.5">
      <c r="B29" s="142"/>
      <c r="C29" s="142"/>
      <c r="D29" s="164"/>
      <c r="E29" s="165"/>
      <c r="F29" s="163"/>
      <c r="G29" s="145"/>
      <c r="H29" s="145"/>
      <c r="I29" s="146"/>
      <c r="J29" s="144"/>
      <c r="K29" s="50"/>
    </row>
    <row r="30" spans="2:11" ht="13.5">
      <c r="B30" s="142"/>
      <c r="C30" s="142"/>
      <c r="D30" s="82"/>
      <c r="E30" s="83"/>
      <c r="F30" s="163"/>
      <c r="G30" s="143"/>
      <c r="H30" s="143"/>
      <c r="I30" s="44"/>
      <c r="J30" s="143"/>
      <c r="K30" s="49"/>
    </row>
    <row r="31" spans="2:11" ht="13.5">
      <c r="B31" s="142"/>
      <c r="C31" s="142"/>
      <c r="D31" s="82"/>
      <c r="E31" s="83"/>
      <c r="F31" s="163"/>
      <c r="G31" s="143"/>
      <c r="H31" s="143"/>
      <c r="I31" s="148"/>
      <c r="J31" s="146"/>
      <c r="K31" s="49"/>
    </row>
    <row r="32" spans="2:11" ht="13.5" customHeight="1">
      <c r="B32" s="142"/>
      <c r="C32" s="142"/>
      <c r="D32" s="82"/>
      <c r="E32" s="83"/>
      <c r="F32" s="163"/>
      <c r="G32" s="143"/>
      <c r="H32" s="143"/>
      <c r="I32" s="90"/>
      <c r="J32" s="147"/>
      <c r="K32" s="49"/>
    </row>
    <row r="33" spans="2:11" ht="13.5" customHeight="1">
      <c r="B33" s="142"/>
      <c r="C33" s="142"/>
      <c r="D33" s="82"/>
      <c r="E33" s="83"/>
      <c r="F33" s="163"/>
      <c r="G33" s="143"/>
      <c r="H33" s="143"/>
      <c r="I33" s="90"/>
      <c r="J33" s="147"/>
      <c r="K33" s="49"/>
    </row>
    <row r="34" spans="2:11" ht="13.5">
      <c r="B34" s="142"/>
      <c r="C34" s="142"/>
      <c r="D34" s="164"/>
      <c r="E34" s="165"/>
      <c r="F34" s="163"/>
      <c r="G34" s="145"/>
      <c r="H34" s="145"/>
      <c r="I34" s="146"/>
      <c r="J34" s="144"/>
      <c r="K34" s="50"/>
    </row>
    <row r="35" spans="2:11" ht="13.5">
      <c r="B35" s="142"/>
      <c r="C35" s="142"/>
      <c r="D35" s="82"/>
      <c r="E35" s="83"/>
      <c r="F35" s="163"/>
      <c r="G35" s="143"/>
      <c r="H35" s="143"/>
      <c r="I35" s="44"/>
      <c r="J35" s="143"/>
      <c r="K35" s="49"/>
    </row>
    <row r="36" spans="2:11" ht="13.5">
      <c r="B36" s="142"/>
      <c r="C36" s="142"/>
      <c r="D36" s="82"/>
      <c r="E36" s="83"/>
      <c r="F36" s="163"/>
      <c r="G36" s="143"/>
      <c r="H36" s="143"/>
      <c r="I36" s="148"/>
      <c r="J36" s="146"/>
      <c r="K36" s="49"/>
    </row>
    <row r="37" spans="2:11" ht="13.5">
      <c r="B37" s="142"/>
      <c r="C37" s="142"/>
      <c r="D37" s="164"/>
      <c r="E37" s="165"/>
      <c r="F37" s="163"/>
      <c r="G37" s="145"/>
      <c r="H37" s="145"/>
      <c r="I37" s="146"/>
      <c r="J37" s="144"/>
      <c r="K37" s="50"/>
    </row>
    <row r="38" spans="2:11" ht="13.5">
      <c r="B38" s="142"/>
      <c r="C38" s="142"/>
      <c r="D38" s="82"/>
      <c r="E38" s="83"/>
      <c r="F38" s="163"/>
      <c r="G38" s="143"/>
      <c r="H38" s="143"/>
      <c r="I38" s="44"/>
      <c r="J38" s="143"/>
      <c r="K38" s="49"/>
    </row>
    <row r="39" spans="2:11" ht="13.5">
      <c r="B39" s="142"/>
      <c r="C39" s="142"/>
      <c r="D39" s="82"/>
      <c r="E39" s="83"/>
      <c r="F39" s="163"/>
      <c r="G39" s="143"/>
      <c r="H39" s="143"/>
      <c r="I39" s="148"/>
      <c r="J39" s="146"/>
      <c r="K39" s="49"/>
    </row>
    <row r="40" spans="2:11" ht="13.5" customHeight="1">
      <c r="B40" s="142"/>
      <c r="C40" s="142"/>
      <c r="D40" s="82"/>
      <c r="E40" s="83"/>
      <c r="F40" s="163"/>
      <c r="G40" s="143"/>
      <c r="H40" s="143"/>
      <c r="I40" s="90"/>
      <c r="J40" s="147"/>
      <c r="K40" s="49"/>
    </row>
    <row r="41" spans="2:11" ht="13.5">
      <c r="B41" s="142"/>
      <c r="C41" s="142"/>
      <c r="D41" s="164"/>
      <c r="E41" s="165"/>
      <c r="F41" s="163"/>
      <c r="G41" s="145"/>
      <c r="H41" s="145"/>
      <c r="I41" s="146"/>
      <c r="J41" s="144"/>
      <c r="K41" s="50"/>
    </row>
    <row r="42" spans="2:11" ht="13.5">
      <c r="B42" s="142"/>
      <c r="C42" s="142"/>
      <c r="D42" s="82"/>
      <c r="E42" s="83"/>
      <c r="F42" s="163"/>
      <c r="G42" s="143"/>
      <c r="H42" s="143"/>
      <c r="I42" s="44"/>
      <c r="J42" s="143"/>
      <c r="K42" s="49"/>
    </row>
    <row r="43" spans="2:11" ht="13.5">
      <c r="B43" s="142"/>
      <c r="C43" s="142"/>
      <c r="D43" s="82"/>
      <c r="E43" s="83"/>
      <c r="F43" s="163"/>
      <c r="G43" s="143"/>
      <c r="H43" s="143"/>
      <c r="I43" s="148"/>
      <c r="J43" s="146"/>
      <c r="K43" s="49"/>
    </row>
    <row r="44" spans="2:11" ht="13.5">
      <c r="B44" s="149"/>
      <c r="C44" s="149"/>
      <c r="D44" s="86"/>
      <c r="E44" s="87"/>
      <c r="F44" s="166"/>
      <c r="G44" s="150"/>
      <c r="H44" s="150"/>
      <c r="I44" s="151"/>
      <c r="J44" s="152"/>
      <c r="K44" s="95"/>
    </row>
    <row r="45" spans="7:10" ht="13.5">
      <c r="G45" s="153"/>
      <c r="H45" s="153"/>
      <c r="I45" s="153"/>
      <c r="J45" s="153"/>
    </row>
    <row r="46" spans="4:11" s="28" customFormat="1" ht="18" customHeight="1">
      <c r="D46" s="115" t="s">
        <v>135</v>
      </c>
      <c r="E46" s="115"/>
      <c r="F46" s="115"/>
      <c r="G46" s="115"/>
      <c r="H46" s="115"/>
      <c r="I46" s="115"/>
      <c r="J46" s="115"/>
      <c r="K46" s="115"/>
    </row>
    <row r="47" spans="4:9" s="28" customFormat="1" ht="18" customHeight="1">
      <c r="D47" s="154" t="s">
        <v>136</v>
      </c>
      <c r="E47" s="155"/>
      <c r="F47" s="155"/>
      <c r="G47" s="155"/>
      <c r="H47" s="155"/>
      <c r="I47" s="156"/>
    </row>
    <row r="48" spans="4:9" s="157" customFormat="1" ht="18" customHeight="1">
      <c r="D48" s="158" t="s">
        <v>137</v>
      </c>
      <c r="E48" s="115"/>
      <c r="F48" s="115"/>
      <c r="G48" s="115"/>
      <c r="H48" s="115"/>
      <c r="I48" s="159"/>
    </row>
    <row r="49" spans="4:9" s="157" customFormat="1" ht="18" customHeight="1">
      <c r="D49" s="160" t="s">
        <v>245</v>
      </c>
      <c r="E49" s="161"/>
      <c r="F49" s="161"/>
      <c r="G49" s="161"/>
      <c r="H49" s="161"/>
      <c r="I49" s="162"/>
    </row>
    <row r="50" spans="4:6" s="157" customFormat="1" ht="16.5" customHeight="1">
      <c r="D50" s="115"/>
      <c r="E50" s="115"/>
      <c r="F50" s="115"/>
    </row>
  </sheetData>
  <sheetProtection/>
  <mergeCells count="18">
    <mergeCell ref="D13:E13"/>
    <mergeCell ref="D14:E14"/>
    <mergeCell ref="B2:K2"/>
    <mergeCell ref="B3:K3"/>
    <mergeCell ref="E8:F8"/>
    <mergeCell ref="B11:B12"/>
    <mergeCell ref="C11:C12"/>
    <mergeCell ref="D11:J11"/>
    <mergeCell ref="K11:K12"/>
    <mergeCell ref="D12:F12"/>
    <mergeCell ref="I6:J6"/>
    <mergeCell ref="I7:J7"/>
    <mergeCell ref="I8:J8"/>
    <mergeCell ref="E7:F7"/>
    <mergeCell ref="E6:H6"/>
    <mergeCell ref="B6:D6"/>
    <mergeCell ref="B7:D7"/>
    <mergeCell ref="B8:D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事務局メモ</dc:creator>
  <cp:keywords/>
  <dc:description/>
  <cp:lastModifiedBy>HP19-007Au</cp:lastModifiedBy>
  <cp:lastPrinted>2022-03-03T08:51:27Z</cp:lastPrinted>
  <dcterms:created xsi:type="dcterms:W3CDTF">2008-07-01T07:23:13Z</dcterms:created>
  <dcterms:modified xsi:type="dcterms:W3CDTF">2022-03-03T08:52:39Z</dcterms:modified>
  <cp:category/>
  <cp:version/>
  <cp:contentType/>
  <cp:contentStatus/>
</cp:coreProperties>
</file>